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x-em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019110\Downloads\"/>
    </mc:Choice>
  </mc:AlternateContent>
  <xr:revisionPtr revIDLastSave="0" documentId="8_{675E9140-0CF1-484B-BFD5-61A010AAF014}" xr6:coauthVersionLast="47" xr6:coauthVersionMax="47" xr10:uidLastSave="{00000000-0000-0000-0000-000000000000}"/>
  <bookViews>
    <workbookView xWindow="-108" yWindow="-108" windowWidth="23256" windowHeight="12456" xr2:uid="{FD6F4A75-8A6C-4D62-9D73-7AFAC7B9FCA4}"/>
  </bookViews>
  <sheets>
    <sheet name="Sheet1" sheetId="1" r:id="rId1"/>
  </sheets>
  <definedNames>
    <definedName name="_xlnm._FilterDatabase" localSheetId="0" hidden="1">Sheet1!$A$1:$I$295</definedName>
    <definedName name="ixlNextC" localSheetId="0" hidden="1">6363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5" i="1" l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 みずき</author>
  </authors>
  <commentList>
    <comment ref="A2" authorId="0" shapeId="0" xr:uid="{A2FDE58A-E624-4999-BCE6-A124D61CA858}">
      <text>
        <r>
          <rPr>
            <sz val="9"/>
            <color indexed="81"/>
            <rFont val="MS P ゴシック"/>
            <family val="3"/>
            <charset val="128"/>
          </rPr>
          <t>Insight iXlW00001C0000002R0585671234S00000002P01248LAocjBAQBF1NjaVRlZ2ljLmRhdGEuTW9sZWN1bGUBbwF/ARJTY2lUZWdpYy5Nb2xlY3VsZQAAAQFkAv5qAQAAAAIAAgEQGAAAAPz8APwAAgAAAAAAAPC/AuqVsgxxrPA/AjcawFsgQeG/AAAAABwABAD8/AD8AAIAAAAAAADwvwLqlbIMcazwPwIcDeAtkKD4vwAAAAAYAAAA/PwA/AACAAAAAAAA8L8CQ61p3nGKxj8CbqMBvAUSpL8AAAAAGAAAAPz8APwAAgAAAAAAAPC/Aiz2l92Th/4/Am6jAbwFEqS/AAAAACAA/AD8/AD8AAIAAAAAAADwvwJDrWnecYrGPwKOBvAWSFAAwAAAAAAgAAAA/PwA/AACAAAAAAAA8L8CM1UwKqkT5r8CNxrAWyBB4b8AAAAAIAAAAPz8APwAAgAAAAAAAPC/Aiz2l92Th/4/Ao4G8BZIUADAAAAAABgAAAD8/AD8AAIAAAAAAADwvwJDrWnecYrGPwLK5T+k377uPwAAAAAYAAAA/PwA/AACAAAAAAAA8L8CLPaX3ZOH/j8CyuU/pN++7j8AAAAAGAAAAPz8APwAAgAAAAAAAPC/AuqVsgxxrPA/AuXyH9JvX/c/AAAAACQAAAD8/AD8AAIAAAAAAADwvwI3qz5XWzEGQALl8h/Sb1/3PwAAAAAYAAAA/PwA/AACAAAAAAAA8L8C24r9Zffk+L8CbqMBvAUSpL8AAAAAGAAAAPz8APwAAgAAAAAAAPC/AsUgsHJokfq/AhgmUwWjku4/AAAAABgAAAD8/AD8AAIAAAAAAADwvwKoxks3icEDwAJhVFInoIncvwAAAAAYAAAA/PwA/AACAAAAAAAA8L8CCM4ZUdobCcACvsEXJlMF0z8AAAAAGAAAAPz8APwAAgAAAAAAAPC/AkCk374OHAXAArFQa5p3nPI/AAAAAAERBAABZQQAAAAAAAAAAAgAAWUICAAAAAAAAAAMAAFlBAAAAAAAAAAAEAQBZQQAAAAAAAAAABQIAWUEAAAAAAAAAAAYBAFlCAAAAAAAAAAAHAgBZQQAAAAAAAAAACAMAWUIDAAAAAAAAAAkHAFlCAgAAAAAAAAAKCABZQQAAAAAAAAAACwUAWUEAAAAAAAAAAAwLAFlBAAAAAAAAAAANCwBZQQAAAAAAAAAADg0AWUEAAAAAAAAAAA8MAFlBAAAAAAAAAAAICQBZQQAAAAAAAAAADw4AWUEAAAAAAAAAAAAAAAA</t>
        </r>
      </text>
    </comment>
    <comment ref="A3" authorId="0" shapeId="0" xr:uid="{218FFD5D-35A2-4B9A-9335-B8839FFF2180}">
      <text>
        <r>
          <rPr>
            <sz val="9"/>
            <color indexed="81"/>
            <rFont val="MS P ゴシック"/>
            <family val="3"/>
            <charset val="128"/>
          </rPr>
          <t>Insight iXlW00001C0000003R0585671234S00000004P01232LAocjBAQBF1NjaVRlZ2ljLmRhdGEuTW9sZWN1bGUBbwF/ARJTY2lUZWdpYy5Nb2xlY3VsZQAAAQFkAv5qAQAAAAIAAgEQGAAAAPz8APwAAgAAAAAAAPC/AmpN845TdPA/AnGsi9toAOG/AAAAABwABAD8/AD8AAIAAAAAAADwvwJqTfOOU3TwPwI51sVtNID4vwAAAAAYAAAA/PwA/AACAAAAAAAA8L8CRWlv8IXJxD8CEce6uI0GoL8AAAAAGAAAAPz8APwAAgAAAAAAAPC/Aqyt2F92T/4/AhHHuriNBqC/AAAAACAA/AD8/AD8AAIAAAAAAADwvwJFaW/whcnEPwIc6+I2GkAAwAAAAAAgAAAA/PwA/AACAAAAAAAA8L8CMuauJeSD5r8Cj1N0JJf/4L8AAAAAIAAAAPz8APwAAgAAAAAAAPC/Aqyt2F92T/4/Ahzr4jYaQADAAAAAABgAAAD8/AD8AAIAAAAAAADwvwJFaW/whcnEPwKPU3Qkl//uPwAAAAAYAAAA/PwA/AACAAAAAAAA8L8CrK3YX3ZP/j8Cj1N0JJf/7j8AAAAAGAAAAPz8APwAAgAAAAAAAPC/AmpN845TdPA/AsgpOpLLf/c/AAAAACQAAAD8/AD8AAIAAAAAAADwvwL3Bl+YTBUGQALIKTqSy3/3PwAAAAAYAAAA/PwA/AACAAAAAAAA8L8CzH9Iv30d+b8C33GKjuTyn78AAAAAGAAAAPz8APwAAgAAAAAAAPC/AlvTvOMUHfm/AnGsi9toAO8/AAAAABgAAAD8/AD8AAIAAAAAAADwvwIH8BZIUHwDwAKPU3Qkl//gvwAAAAAYAAAA/PwA/AACAAAAAAAA8L8CKKCJsOFpCsAC33GKjuTyn78AAAAAGAAAAPz8APwAAgAAAAAAAPC/AgfwFkhQfAPAAjnWxW00gPc/AAAAAAEQBAABZQQAAAAAAAAAAAgAAWUICAAAAAAAAAAMAAFlBAAAAAAAAAAAEAQBZQQAAAAAAAAAABQIAWUEAAAAAAAAAAAYBAFlCAAAAAAAAAAAHAgBZQQAAAAAAAAAACAMAWUIDAAAAAAAAAAkHAFlCAgAAAAAAAAAKCABZQQAAAAAAAAAACwUAWUEAAAAAAAAAAAwLAFlBAAAAAAAAAAANCwBZQQAAAAAAAAAADg0AWUEAAAAAAAAAAA8MAFlBAAAAAAAAAAAICQBZQQAAAAAAAAAAAAAAAA=</t>
        </r>
      </text>
    </comment>
    <comment ref="A4" authorId="0" shapeId="0" xr:uid="{DC5991E0-50F8-4E44-ACB1-CADB7CEC3FB2}">
      <text>
        <r>
          <rPr>
            <sz val="9"/>
            <color indexed="81"/>
            <rFont val="MS P ゴシック"/>
            <family val="3"/>
            <charset val="128"/>
          </rPr>
          <t>Insight iXlW00001C0000004R0585671234S00000006P01324LAocjBAQBF1NjaVRlZ2ljLmRhdGEuTW9sZWN1bGUBbwF/ARJTY2lUZWdpYy5Nb2xlY3VsZQAAAQFkAv5qAQAAAAIAAgERHAAEAPz8APwAAgAAAAAAAPC/AmTMXUvIhwnAAhWuR+F6FNq/AAAAABgAAAD8/AD8AAIAAAAAAADwvwJkzF1LyIcBwALZX3ZPHhbavwAAAAAYAAAA/PwA/AACAAAAAAAA8L8CyJi7lpAP+78C8tJNYhBY3T8AAAAAGAAAAPz8APwAAgAAAAAAAPC/AnKKjuTyH+a/AvLSTWIQWN0/AAAAACAA/AD8/AD8AAIAAAAAAADwvwJkzF1LyIcNwALy0k1iEFjdPwAAAAAgAAAA/PwA/AACAAAAAAAA8L8CZMxdS8iHDcACOPjCZKpg9L8AAAAAGAAAAPz8APwAAgAAAAAAAPC/AsgpOpLLf8i/AhWuR+F6FNq/AAAAACAAAAD8/AD8AAIAAAAAAADwvwKOdXEbDeDpPwIVrkfhehTavwAAAAAYAAAA/PwA/AACAAAAAAAA8L8COUVHcvkP+78COPjCZKpg9L8AAAAAIAAAAPz8APwAAgAAAAAAAPC/AkETYcPTKwdAAtc07zhFR/Q/AAAAABgAAAD8/AD8AAIAAAAAAADwvwJyio7k8h/mvwI4+MJkqmD0vwAAAAAkAAAA/PwA/AACAAAAAAAA8L8CyCk6kst/yL8C/tR46SYx9T8AAAAAGAAAAPz8APwAAgAAAAAAAPC/Ase6uI0G8PQ/AvLSTWIQWN0/AAAAABgAAAD8/AD8AAIAAAAAAADwvwJkXdxGA3gCQALy0k1iEFjdPwAAAAAYAAAA/PwA/AACAAAAAAAA8L8CEAu1pnnHDkACeekmMQis7j8AAAAAGAAAAPz8APwAAgAAAAAAAPC/AkETYcPTKwdAAgCRfvs6cNa/AAAAABgAAAD8/AD8AAIAAAAAAADwvwJI4XoUrscOQAJzaJHtfD+lvwAAAAABEgQAAWUEAAAAAAAAAAAIBAFlCAwAAAAAAAAADAgBZQQAAAAAAAAAABAAAWUEAAAAAAAAAAAUAAFlCAAAAAAAAAAAGAwBZQgMAAAAAAAAABwYAWUEAAAAAAAAAAAgBAFlBAAAAAAAAAAAJDQBZQQAAAAAAAAAACggAWUICAAAAAAAAAAsDAFlBAAAAAAAAAAAMBwBZQQAAAAAAAAAADQwAWUEAAAAAAAAAAA4JAFlBAAAAAAAAAAAPDQBZQQAAAAAAAAAAAEQPAFlBAAAAAAAAAAAKBgBZQQAAAAAAAAAAAEQOAFlBAAAAAAAAAAAAAAAAA==</t>
        </r>
      </text>
    </comment>
    <comment ref="A5" authorId="0" shapeId="0" xr:uid="{86724DAE-D850-40F1-8DD7-3D88782E4CC1}">
      <text>
        <r>
          <rPr>
            <sz val="9"/>
            <color indexed="81"/>
            <rFont val="MS P ゴシック"/>
            <family val="3"/>
            <charset val="128"/>
          </rPr>
          <t>Insight iXlW00001C0000005R0585671234S00000008P01684LAocjBAQBF1NjaVRlZ2ljLmRhdGEuTW9sZWN1bGUBbwF/ARJTY2lUZWdpYy5Nb2xlY3VsZQAAAQFkAv5qAQAAAAIAAgEWGAAAAPz8APwAAgAAAAAAAPC/AsdLN4lBYADAAoQvTKYKRuc/AAAAABwAAAD8/AD8AAIAAAAAAADwvwLbiv1l9+TyvwIOvjCZKhjNPwAAAAAYAAAA/PwA/AACAAAAAAAA8L8CTtGRXP5DAkACfdCzWfW56L8AAAAAHAAAAPz8APwAAgAAAAAAAPC/AuqVsgxxrPY/Aj/o2az6XPS/AAAAACAAAAD8/AD8AAIAAAAAAADwvwLo+6nx0k0HwAIOvjCZKhjNPwAAAAAgAAAA/PwA/AACAAAAAAAA8L8Cx0s3iUFgAMACwhcmUwWj+z8AAAAAGAAAAPz8APwAAgAAAAAAAPC/Ak7RkVz+QwJAAg6+MJkqGM0/AAAAABgAAAD8/AD8AAIAAAAAAADwvwJvgQTFjzEJQAI/6Nms+lz0vwAAAAAYAAAA/PwA/AACAAAAAAAA8L8C24r9Zffk8r8CfdCzWfW56L8AAAAAGAAAAPz8APwAAgAAAAAAAPC/AmWqYFRSJ9S/AoQvTKYKRuc/AAAAABgAAAD8/AD8AAIAAAAAAADwvwIJrBxaZDsOwAKEL0ymCkbnPwAAAAAYAAAA/PwA/AACAAAAAAAA8L8CUWuad5yi4T8CfdCzWfW56L8AAAAAGAAAAPz8APwAAgAAAAAAAPC/AlFrmnecouE/Ag6+MJkqGM0/AAAAABgAAAD8/AD8AAIAAAAAAADwvwJlqmBUUifUvwI/6Nms+lz0vwAAAAAcAAAA/PwA/AACAAAAAAAA8L8C6pWyDHGs9j8ChC9MpgpG5z8AAAAAJAAAAPz8APwAAgAAAAAAAPC/Am+BBMWPMQlAAh/0bFZ9LgLAAAAAABgAAAD8/AD8AAIAAAAAAADwvwLImLuWkA8QQAIOvjCZKhjNPwAAAAAYAAAA/PwA/AACAAAAAAAA8L8Cb4EExY8xCUAChC9MpgpG5z8AAAAAGAAAAPz8APwAAgAAAAAAAPC/AsiYu5aQDxBAAn3Qs1n1uei/AAAAABgAAAD8/AD8AAIAAAAAAADwvwIEVg4tsh0RwAKHp1fKMsTBvwAAAAAYAAAA/PwA/AACAAAAAAAA8L8CFa5H4XqUEsACwhcmUwWj8z8AAAAAGAAAAPz8APwAAgAAAAAAAPC/AgmsHFpkOwrAAgR4CyQofvk/AAAAAAEXBAABZQQAAAAAAAAAAAgMAWUEAAAAAAAAAAAMLAFlBAAAAAAAAAAAEAABZQQAAAAAAAAAABQAAWUIAAAAAAAAAAAYCAFlCAgAAAAAAAAAHAgBZQQAAAAAAAAAACAEAWUEAAAAAAAAAAAkBAFlBAAAAAAAAAAAKBABZQQAAAAAAAAAACwwAWUEAAAAAAAAAAAwJAFlBAAAAAAAAAAANCABZQQAAAAAAAAAADgYAWUEAAAAAAAAAAA8HAFlBAAAAAAAAAAAARABEgFlBAAAAAAAAAAAAREYAWUEAAAAAAAAAAABEhwBZQgIAAAAAAAAAAETKAFlBAAAAAAAAAAAARQoAWUEAAAAAAAAAAABFSgBZQQAAAAAAAAAACw0AWUEAAAAAAAAAAABEQEQAWUICAAAAAAAAAAAAAAA</t>
        </r>
      </text>
    </comment>
    <comment ref="A6" authorId="0" shapeId="0" xr:uid="{0F19199A-6E85-4257-918F-F018FD5CCB7F}">
      <text>
        <r>
          <rPr>
            <sz val="9"/>
            <color indexed="81"/>
            <rFont val="MS P ゴシック"/>
            <family val="3"/>
            <charset val="128"/>
          </rPr>
          <t>Insight iXlW00001C0000006R0585671234S00000010P01760LAocjBAQBF1NjaVRlZ2ljLmRhdGEuTW9sZWN1bGUBbwF/ARJTY2lUZWdpYy5Nb2xlY3VsZQAAAQFkAv5qAQAAAAIBAgEXGAAAAPz8APwAAgAAAAAAAPC/AsrDQq1p3gNAAutztRX7y9a/AAAAABwABAD8/AD8AAIAAAAAAADwvwLKw0Ktad4HQAI8vVKWIY7zvwAAAAAYAAAA/PwA/AACAAAAAAAA8L8CKKCJsOHpAsACFoxK6gQ0wb8AAAAAHAAAAPz8APwAAgAAAAAAAPC/AlMnoImw4fi/Anl6pSxDHOe/AAAAABgAAAD8/AD8AAIAAAAAAADwvwIFNBE2PL33PwInwoanV8rWvwAAAAAYAAAA/PwA/AACAAAAAAAA8L8CysNCrWneB0ACcF8HzhlR4D8AAAAAIAAAAPz8APwAAgAAAAAAAPC/AjNVMCqpEwLAAkqdgCbChus/AAAAACAAAAD8/AD8AAIAAAAAAADwvwIoDwu1pnnvPwI8vVKWIY7zvwAAAAAgAPwA/PwA/AACAAAAAAAA8L8CysNCrWneA0ACvw6cM6K0AMAAAAAAGAAAAPz8APwAAgAAAAAAAPC/AkzIBz2bVeO/AgCRfvs6cNq/AAAAACAAAAD8/AD8AAIAAAAAAADwvwLKw0Ktad4PQAI8vVKWIY7zvwAAAAAYAAAA/PwA/AACAAAAAAAA8L8CxNMrZRni+L8CzBDHuriN+78AAAAAIAAAAPz8APwAAgAAAAAAAPC/AirLEMe6OArAAv+ye/KwUOG/AAAAABgMAAD8/AD8AAIAAAAAAADwvwIJG55eKcuQvwI8vVKWIY7zvwAAAAAYAAAA/PwA/AACAAAAAAAA8L8CCmgibHh67z8CcF8HzhlR4D8AAAAAGAAAAPz8APwAAgAAAAAAAPC/AngLJCh+jAjAAl+6SQwCK/c/AAAAABgAAAD8/AD8AAIAAAAAAADwvwJMyAc9m1XjvwLkFB3J5T8AwAAAAAAYAAAA/PwA/AACAAAAAAAA8L8CysNCrWneA0AC+g/pt68D9j8AAAAAGAAAAPz8APwAAgAAAAAAAPC/ApSHhVrTvPc/AvoP6bevA/Y/AAAAACQAAAD8/AD8AAIAAAAAAADwvwLKw0Ktad4HQAIeOGdEae8BQAAAAAAYAAAA/PwA/AACAAAAAAAA8L8CVcGopE5ADcACppvEILBy5D8AAAAAGAAAAPz8APwAAgAAAAAAAPC/Ar7BFyZTBQ/AAgyTqYJRSQBAAAAAABgAAAD8/AD8AAIAAAAAAADwvwKcVZ+rrdgDwAJ1kxgEVg4CQAAAAAABGAQAAWUEAAAAAAAAAAAIDAFlBAAAAAAAAAAADCQBZQQAAAAAAAAAABAAAWUICAAAAAAAAAAUAAFlBAAAAAAAAAAAGAgBZQQAAAAAAAAAABwQAWUEAAAAAAAAAAAgBAFlBAAAAAAAAAAAJDQBZQQAAAAAAAAAACgEAWUIAAAAAAAAAAAsARABZQQAAAAAAAAAADAIAWUIAAAAAAAAAAA0HAFlBBQAAAAAAAAAOBABZQQAAAAAAAAAADwYAWUEAAAAAAAAAAABEDQBZQQAAAAAAAAAAAERFAFlCAwAAAAAAAAAARI4AWUICAAAAAAAAAABEwERAWUEAAAAAAAAAAABFDwBZQQAAAAAAAAAAAEVPAFlBAAAAAAAAAAAARY8AWUEAAAAAAAAAAABEQESAWUEAAAAAAAAAAAMLAFlBAAAAAAAAAAAAAAAAA==</t>
        </r>
      </text>
    </comment>
    <comment ref="A7" authorId="0" shapeId="0" xr:uid="{28ED0E3D-39D0-43FB-8DB3-E563FCC36AD6}">
      <text>
        <r>
          <rPr>
            <sz val="9"/>
            <color indexed="81"/>
            <rFont val="MS P ゴシック"/>
            <family val="3"/>
            <charset val="128"/>
          </rPr>
          <t>Insight iXlW00001C0000007R0585671234S00000012P00948LAocjBAQBF1NjaVRlZ2ljLmRhdGEuTW9sZWN1bGUBbwF/ARJTY2lUZWdpYy5Nb2xlY3VsZQAAAQFkAv5qAQAAAAIAAjAYAAAA/PwA/AACAAAAAAAA8L8CDr4wmSoY5z8CAAAAAAAA0D8AAAAAHAAAAPz8APwAAgAAAAAAAPC/Akm/fR04Z/k/AgAAAAAAAOg/AAAAABgAAAD8/AD8AAIAAAAAAADwvwIOvjCZKhjnPwIAAAAAAADovwAAAAAcAAAA/PwA/AACAAAAAAAA8L8C1QloImx4wr8CAAAAAAAA6D8AAAAAHAAAAPz8APwAAgAAAAAAAPC/AtUJaCJseMK/AgAAAAAAAPS/AAAAACAAAAD8/AD8AAIAAAAAAADwvwI4Z0Rpb/AFwAIAAAAAAADQPwAAAAAYAAAA/PwA/AACAAAAAAAA8L8CxY8xdy2hA0ACAAAAAAAA0D8AAAAAGAAAAPz8APwAAgAAAAAAAPC/Akm/fR04Z/k/AgAAAAAAAPS/AAAAABgAAAD8/AD8AAIAAAAAAADwvwJ8YTJVMCrwvwIAAAAAAADQPwAAAAAYAAAA/PwA/AACAAAAAAAA8L8CL26jAbwF/r8CAAAAAAAA6D8AAAAAGAAAAPz8APwAAgAAAAAAAPC/AlkXt9EA3gzAAgAAAAAAAOg/AAAAABgAAAD8/AD8AAIAAAAAAADwvwLFjzF3LaEDQAIAAAAAAADovwAAAAAwBAABZQQAAAAAAAAAAAgAAWUIDAAAAAAAAAAMAAFlBAAAAAAAAAAAEAgBZQQAAAAAAAAAABQkAWUEAAAAAAAAAAAYBAFlCAgAAAAAAAAAHAgBZQQAAAAAAAAAACAMAWUEAAAAAAAAAAAkIAFlBAAAAAAAAAAAKBQBZQQAAAAAAAAAACwcAWUICAAAAAAAAAAYLAFlBAAAAAAAAAAAAAAAAA==</t>
        </r>
      </text>
    </comment>
    <comment ref="A8" authorId="0" shapeId="0" xr:uid="{05ED2066-D8ED-4BE3-B15C-542BC7C0A9C5}">
      <text>
        <r>
          <rPr>
            <sz val="9"/>
            <color indexed="81"/>
            <rFont val="MS P ゴシック"/>
            <family val="3"/>
            <charset val="128"/>
          </rPr>
          <t>Insight iXlW00001C0000008R0585671234S00000014P01016LAocjBAQBF1NjaVRlZ2ljLmRhdGEuTW9sZWN1bGUBbwF/ARJTY2lUZWdpYy5Nb2xlY3VsZQAAAQFkAv5qAQAAAAIAAjQgAAAA/PwA/AACAAAAAAAA8L8CuvyH9NvX3T8C+FPjpZvE7r8AAAAAGAAAAPz8APwAAgAAAAAAAPC/Ak2EDU+vlNm/AvCnxks3id2/AAAAABgAAAD8/AD8AAIAAAAAAADwvwLLEMe6uA0BwAImUwWjkjrhPwAAAAAcAAAA/PwA/AACAAAAAAAA8L8CJZf/kH77B8ACk6mCUUmd8D8AAAAAGAAAAPz8APwAAgAAAAAAAPC/AlXBqKROQPS/AvhT46WbxO6/AAAAABgAAAD8/AD8AAIAAAAAAADwvwJNhA1Pr5TZvwIIrBxaZDvhPwAAAAAYAAAA/PwA/AACAAAAAAAA8L8CBOeMKO0NAcAC8KfGSzeJ3b8AAAAAGAAAAPz8APwAAgAAAAAAAPC/AlXBqKROQPS/ApOpglFJnfA/AAAAABgAAAD8/AD8AAIAAAAAAADwvwJwXwfOGVH1PwLwp8ZLN4ndvwAAAAAYAAAA/PwA/AACAAAAAAAA8L8CETY8vVKWAUAC+FPjpZvE7r8AAAAAGAAAAPz8APwAAgAAAAAAAPC/AnBfB84ZUfU/AgisHFpkO+E/AAAAABgAAAD8/AD8AAIAAAAAAADwvwIRNjy9UpYBQAIEVg4tsp3wPwAAAAAYAAAA/PwA/AACAAAAAAAA8L8CMuauJeSDCEAC8KfGSzeJ3b8AAAAANAQAAWUEAAAAAAAAAAAIHAFlBAAAAAAAAAAADAgBZQQAAAAAAAAAABAEAWUIDAAAAAAAAAAUBAFlBAAAAAAAAAAAGBABZQQAAAAAAAAAABwUAWUICAAAAAAAAAAgAAFlBAAAAAAAAAAAJCABZQQAAAAAAAAAACggAWUEAAAAAAAAAAAsKAFlBAAAAAAAAAAAMCQBZQQAAAAAAAAAABgIAWUICAAAAAAAAAAAAAAA</t>
        </r>
      </text>
    </comment>
    <comment ref="A9" authorId="0" shapeId="0" xr:uid="{72853834-635B-437A-8531-E94806A9B0D3}">
      <text>
        <r>
          <rPr>
            <sz val="9"/>
            <color indexed="81"/>
            <rFont val="MS P ゴシック"/>
            <family val="3"/>
            <charset val="128"/>
          </rPr>
          <t>Insight iXlW00001C0000009R0585671234S00000016P01684LAocjBAQBF1NjaVRlZ2ljLmRhdGEuTW9sZWN1bGUBbwF/ARJTY2lUZWdpYy5Nb2xlY3VsZQAAAQFkAv5qAQAAAAIAAgEWGAAAAPz8APwAAgAAAAAAAPC/AlFrmnecogHAAoQvTKYKRuc/AAAAABwAAAD8/AD8AAIAAAAAAADwvwJgdk8eFmr1vwIOvjCZKhjNPwAAAAAgAAAA/PwA/AACAAAAAAAA8L8CchsN4C2QCMACDr4wmSoYzT8AAAAAGAAAAPz8APwAAgAAAAAAAPC/AozbaABvAQFAAn3Qs1n1uei/AAAAABgAAAD8/AD8AAIAAAAAAADwvwKti9toAO8HQAI/6Nms+lz0vwAAAAAYAAAA/PwA/AACAAAAAAAA8L8CzjtO0ZHcDkACfdCzWfW56L8AAAAAIAAAAPz8APwAAgAAAAAAAPC/AtZW7C+7J/Q/Aj/o2az6XPS/AAAAACAAAAD8/AD8AAIAAAAAAADwvwJRa5p3nKIBwALCFyZTBaP7PwAAAAAYAAAA/PwA/AACAAAAAAAA8L8CYHZPHhZq9b8CfdCzWfW56L8AAAAAGAAAAPz8APwAAgAAAAAAAPC/AnpYqDXNO96/AqLWNO84Rec/AAAAABgAAAD8/AD8AAIAAAAAAADwvwLLoUW2830PwAKEL0ymCkbnPwAAAAAYAAAA/PwA/AACAAAAAAAA8L8CjNtoAG8BAUACDr4wmSoYzT8AAAAAGAAAAPz8APwAAgAAAAAAAPC/Ao0o7Q2+MNk/AoZa07zjFM0/AAAAABgAAAD8/AD8AAIAAAAAAADwvwJ6WKg1zTvevwI/6Nms+lz0vwAAAAAYAAAA/PwA/AACAAAAAAAA8L8CUdobfGEy2T8CfdCzWfW56L8AAAAAGAAAAPz8APwAAgAAAAAAAPC/As47TtGR3A5AAg6+MJkqGM0/AAAAACQAAAD8/AD8AAIAAAAAAADwvwKti9toAO8HQAIf9GxWfS4CwAAAAAAcAAAA/PwA/AACAAAAAAAA8L8C93XgnBHlEkAChC9MpgpG5z8AAAAAGAAAAPz8APwAAgAAAAAAAPC/Aq2L22gA7wdAAoQvTKYKRuc/AAAAABgAAAD8/AD8AAIAAAAAAADwvwLm0CLb+b4RwAKHp1fKMsTBvwAAAAAYAAAA/PwA/AACAAAAAAAA8L8C9ihcj8I1E8ACwhcmUwWj8z8AAAAAGAAAAPz8APwAAgAAAAAAAPC/AsuhRbbzfQvAAgR4CyQofvk/AAAAAAEXBAABZQQAAAAAAAAAAAgAAWUEAAAAAAAAAAAMGAFlBAAAAAAAAAAAEAwBZQgMAAAAAAAAABQQAWUEAAAAAAAAAAAYOAFlBAAAAAAAAAAAHAABZQgAAAAAAAAAACAEAWUEAAAAAAAAAAAkBAFlBAAAAAAAAAAAKAgBZQQAAAAAAAAAACwMAWUEAAAAAAAAAAAwJAFlBAAAAAAAAAAANCABZQQAAAAAAAAAADgwAWUEAAAAAAAAAAA8ARIBZQQAAAAAAAAAAAEQEAFlBAAAAAAAAAAAARE8AWUEAAAAAAAAAAABEiwBZQgIAAAAAAAAAAETKAFlBAAAAAAAAAAAARQoAWUEAAAAAAAAAAABFSgBZQQAAAAAAAAAADg0AWUEAAAAAAAAAAA8FAFlCAgAAAAAAAAAAAAAAA==</t>
        </r>
      </text>
    </comment>
    <comment ref="A10" authorId="0" shapeId="0" xr:uid="{E7389BAA-6F7F-4426-924C-4460E349760C}">
      <text>
        <r>
          <rPr>
            <sz val="9"/>
            <color indexed="81"/>
            <rFont val="MS P ゴシック"/>
            <family val="3"/>
            <charset val="128"/>
          </rPr>
          <t>Insight iXlW00001C0000010R0585671234S00000018P01004LAocjBAQBF1NjaVRlZ2ljLmRhdGEuTW9sZWN1bGUBbwF/ARJTY2lUZWdpYy5Nb2xlY3VsZQAAAQFkAv5qAQAAAAIAAjQYAAAA/PwA/AACAAAAAAAA8L8CiWNd3EYD0L8AAAAAABwAAAD8/AD8AAIAAAAAAADwvwI8TtGRXP7nPwAAAAAAGAAAAPz8APwAAgAAAAAAAPC/AsWxLm6jAei/AoPAyqFFtuu/AAAAABgAAAD8/AD8AAIAAAAAAADwvwLFsS5uowHovwKDwMqhRbbrPwAAAAAcAAAA/PwA/AACAAAAAAAA8L8CiWNd3EYD0L8Cg8DKoUW2+78AAAAAJAAAAPz8APwAAgAAAAAAAPC/AoljXdxGA9C/AoPAyqFFtvs/AAAAABgAAAD8/AD8AAIAAAAAAADwvwJnZmZmZmb1PwIX2c73U+PpPwAAAAAYAAAA/PwA/AACAAAAAAAA8L8CZ2ZmZmZm9T8CF9nO91Pj6b8AAAAAGAAAAPz8APwAAgAAAAAAAPC/AnGsi9toAALAAAAAAAAYAAAA/PwA/AACAAAAAAAA8L8C4lgXt9EA/L8Cg8DKoUW2678AAAAAGAAAAPz8APwAAgAAAAAAAPC/AuJYF7fRAPy/AoPAyqFFtus/AAAAABgAAAD8/AD8AAIAAAAAAADwvwI7AU2EDU8CQAIAAAAAAADgvwAAAAAYAAAA/PwA/AACAAAAAAAA8L8COwFNhA1PAkACAAAAAAAA4D8AAAAAOAQAAWUEAAAAAAAAAAAIAAFlCAgAAAAAAAAADAABZQQAAAAAAAAAABAIAWUEAAAAAAAAAAAUDAFlBAAAAAAAAAAAGAQBZQQAAAAAAAAAABwEAWUEAAAAAAAAAAAgKAFlBAAAAAAAAAAAJAgBZQQAAAAAAAAAACgMAWUICAAAAAAAAAAsHAFlBAAAAAAAAAAAMBgBZQQAAAAAAAAAACAkAWUICAAAAAAAAAAsMAFlBAAAAAAAAAAAAAAAAA==</t>
        </r>
      </text>
    </comment>
    <comment ref="A11" authorId="0" shapeId="0" xr:uid="{2594FC48-6BA6-4D6E-8CD3-49EB9A09E2CA}">
      <text>
        <r>
          <rPr>
            <sz val="9"/>
            <color indexed="81"/>
            <rFont val="MS P ゴシック"/>
            <family val="3"/>
            <charset val="128"/>
          </rPr>
          <t>Insight iXlW00001C0000011R0585671234S00000020P00876LAocjBAQBF1NjaVRlZ2ljLmRhdGEuTW9sZWN1bGUBbwF/ARJTY2lUZWdpYy5Nb2xlY3VsZQAAAQFkAv5qAQAAAAIAAiwYAAAA/PwA/AACAAAAAAAA8L8CKVyPwvUoxD8C2/l+arx04T8AAAAAGAAAAPz8APwAAgAAAAAAAPC/AltCPujZrOa/An3Qs1n1ufA/AAAAABgAAAD8/AD8AAIAAAAAAADwvwKh+DHmriXEPwJKDAIrhxbdvwAAAAAYAAAA/PwA/AACAAAAAAAA8L8Cb4EExY8x+b8C+aBns+pz4T8AAAAAGAAAAPz8APwAAgAAAAAAAPC/AltCPujZrOa/AiUGgZVDi+6/AAAAACQAAAD8/AD8AAIAAAAAAADwvwLHSzeJQWDwPwLufD81XrrwPwAAAAAcAAAA/PwA/AACAAAAAAAA8L8C2fD0SlmGA8ACfdCzWfW58D8AAAAAGAAAAPz8APwAAgAAAAAAAPC/Am+BBMWPMfm/AkoMAiuHFt2/AAAAACAAAAD8/AD8AAIAAAAAAADwvwLHSzeJQWDwPwIlBoGVQ4vuvwAAAAAYAAAA/PwA/AACAAAAAAAA8L8CCawcWmQ7/j8CSgwCK4cW3b8AAAAAGAAAAPz8APwAAgAAAAAAAPC/AiUGgZVDCwZAAiUGgZVDi+6/AAAAACwEAAFlBAAAAAAAAAAACAABZQgIAAAAAAAAAAwEAWUIDAAAAAAAAAAQCAFlBAAAAAAAAAAAFAABZQQAAAAAAAAAABgMAWUEAAAAAAAAAAAcEAFlCAgAAAAAAAAAIAgBZQQAAAAAAAAAACQgAWUEAAAAAAAAAAAoJAFlBAAAAAAAAAAAHAwBZQQAAAAAAAAAAAAAAAA=</t>
        </r>
      </text>
    </comment>
    <comment ref="A12" authorId="0" shapeId="0" xr:uid="{21092122-BDE0-45A5-82E9-E7BE7DA80FCF}">
      <text>
        <r>
          <rPr>
            <sz val="9"/>
            <color indexed="81"/>
            <rFont val="MS P ゴシック"/>
            <family val="3"/>
            <charset val="128"/>
          </rPr>
          <t>Insight iXlW00001C0000012R0585671234S00000022P01016LAocjBAQBF1NjaVRlZ2ljLmRhdGEuTW9sZWN1bGUBbwF/ARJTY2lUZWdpYy5Nb2xlY3VsZQAAAQFkAv5qAQAAAAIAAjQYAAAA/PwA/AACAAAAAAAA8L8CXf5D+u3r5L8CuvyH9NvX3T8AAAAAGAAAAPz8APwAAgAAAAAAAPC/Ai//If32dfq/Arr8h/Tb190/AAAAABgAAAD8/AD8AAIAAAAAAADwvwL7XG3F/rLDvwJNhA1Pr5TZvwAAAAAgAAAA/PwA/AACAAAAAAAA8L8CwqikTkAT6z8CTYQNT6+U2b8AAAAAGAAAAPz8APwAAgAAAAAAAPC/Aj9XW7G/7OS/AlXBqKROQPS/AAAAABgAAAD8/AD8AAIAAAAAAADwvwKX/5B++zoBwAJNhA1Pr5TZvwAAAAAkAAAA/PwA/AACAAAAAAAA8L8Cc/kP6bevw78CcF8HzhlR9T8AAAAAHAAAAPz8APwAAgAAAAAAAPC/Apf/kH77OgnAAk2EDU+vlNm/AAAAABgAAAD8/AD8AAIAAAAAAADwvwIv/yH99nX6vwJVwaikTkD0vwAAAAAYAAAA/PwA/AACAAAAAAAA8L8CYVRSJ6CJ9T8CuvyH9NvX3T8AAAAAGAAAAPz8APwAAgAAAAAAAPC/AjEqqRPQxAJAArr8h/Tb190/AAAAABgAAAD8/AD8AAIAAAAAAADwvwIxKqkT0MQGQAJwXwfOGVH1PwAAAAAYAAAA/PwA/AACAAAAAAAA8L8CMSqpE9DEBkACTYQNT6+U2b8AAAAANAQAAWUEAAAAAAAAAAAIAAFlCAwAAAAAAAAADAgBZQQAAAAAAAAAABAIAWUEAAAAAAAAAAAUBAFlCAwAAAAAAAAAGAABZQQAAAAAAAAAABwUAWUEAAAAAAAAAAAgEAFlCAgAAAAAAAAAJAwBZQQAAAAAAAAAACgkAWUEAAAAAAAAAAAsKAFlBAAAAAAAAAAAMCgBZQQAAAAAAAAAACAUAWUEAAAAAAAAAAAAAAAA</t>
        </r>
      </text>
    </comment>
    <comment ref="A13" authorId="0" shapeId="0" xr:uid="{756A0603-31B6-4022-9AF2-ECCEF64B88C4}">
      <text>
        <r>
          <rPr>
            <sz val="9"/>
            <color indexed="81"/>
            <rFont val="MS P ゴシック"/>
            <family val="3"/>
            <charset val="128"/>
          </rPr>
          <t>Insight iXlW00001C0000013R0585671234S00000024P01612LAocjBAQBF1NjaVRlZ2ljLmRhdGEuTW9sZWN1bGUBbwF/ARJTY2lUZWdpYy5Nb2xlY3VsZQAAAQFkAv5qAQAAAAIBAgEVGAAAAPz8APwAAgAAAAAAAPC/At/gC5Opgvs/ApayDHGsi7u/AAAAABwAAAD8/AD8AAIAAAAAAADwvwKo6Egu/yHtPwLGbTSAt0DmvwAAAAAgAAAA/PwA/AACAAAAAAAA8L8CqvHSTWIQBUACTKYKRiV14L8AAAAAGAAAAPz8APwAAgAAAAAAAPC/AoJzRpT2BgHAAsKopE5AE9W/AAAAABgAAAD8/AD8AAIAAAAAAADwvwIE54wo7Q36vwIjbHh6pSzhPwAAAAAYAAAA/PwA/AACAAAAAAAA8L8CgnNGlPYGAcACU5YhjnVx9j8AAAAAIAAAAPz8APwAAgAAAAAAAPC/AgTnjCjtDfq/AuM2GsBbIPO/AAAAABgAAAD8/AD8AAIAAAAAAADwvwJFaW/whcmkvwKbd5yiI7nYvwAAAAAYAAAA/PwA/AACAAAAAAAA8L8CikFg5dAi7T8CcoqO5PIf+78AAAAAIAAAAPz8APwAAgAAAAAAAPC/Amb35GGh1vk/AhpR2ht8Yew/AAAAABgIAAD8/AD8AAIAAAAAAADwvwIIzhlR2hvkvwLjNhrAWyDzvwAAAAAYAAAA/PwA/AACAAAAAAAA8L8C8KfGSzeJC0ACOIlBYOXQsj8AAAAAGAAAAPz8APwAAgAAAAAAAPC/AkVpb/CFyaS/ArfRAN4CCQDAAAAAABgAAAD8/AD8AAIAAAAAAADwvwKCc0aU9gYJwALCqKROQBPVvwAAAAAYAAAA/PwA/AACAAAAAAAA8L8CgnNGlPYGCcACU5YhjnVx9j8AAAAAJAAAAPz8APwAAgAAAAAAAPC/AgjOGVHaG+S/AiNseHqlLOE/AAAAABwAAAD8/AD8AAIAAAAAAADwvwKCc0aU9gYNwAJKe4MvTCYCQAAAAAAYAAAA/PwA/AACAAAAAAAA8L8CgnNGlPYGDcACI2x4eqUs4T8AAAAAGAAAAPz8APwAAgAAAAAAAPC/AhPyQc9m1QZAAj4K16NwPew/AAAAABgAAAD8/AD8AAIAAAAAAADwvwIbL90kBgERQAKaCBueXinlPwAAAAAYAAAA/PwA/AACAAAAAAAA8L8C5q4l5IMeEEAC8KfGSzeJ578AAAAAARYEAAFlBAAAAAAAAAAACAABZQQAAAAAAAAAAAwYAWUEAAAAAAAAAAAQDAFlCAwAAAAAAAAAFBABZQQAAAAAAAAAACgYAWUEEAAAAAAAAAAcBAFlBAAAAAAAAAAAIAQBZQQAAAAAAAAAACQAAWUIAAAAAAAAAAAoHAFlBAAAAAAAAAAALAgBZQQAAAAAAAAAADAgAWUEAAAAAAAAAAA0DAFlBAAAAAAAAAAAOAERAWUEAAAAAAAAAAA8EAFlBAAAAAAAAAAAARA4AWUEAAAAAAAAAAABETQBZQgIAAAAAAAAAAESLAFlBAAAAAAAAAAAARMsAWUEAAAAAAAAAAABFCwBZQQAAAAAAAAAADAoAWUEAAAAAAAAAAA4FAFlCAgAAAAAAAAAAAAAAA==</t>
        </r>
      </text>
    </comment>
    <comment ref="A14" authorId="0" shapeId="0" xr:uid="{A9535482-79DB-41C7-A30A-A4983DB07CFF}">
      <text>
        <r>
          <rPr>
            <sz val="9"/>
            <color indexed="81"/>
            <rFont val="MS P ゴシック"/>
            <family val="3"/>
            <charset val="128"/>
          </rPr>
          <t>Insight iXlW00001C0000014R0585671234S00000026P01320LAocjBAQBF1NjaVRlZ2ljLmRhdGEuTW9sZWN1bGUBbwF/ARJTY2lUZWdpYy5Nb2xlY3VsZQAAAQFkAv5qAQAAAAIAAgERGAAAAPz8APwAAgAAAAAAAPC/Am3n+6nx0vo/Avw6cM6I0ta/AAAAABwAAAD8/AD8AAIAAAAAAADwvwJKDAIrh5YKwAL8OnDOiNLWvwAAAAAYAAAA/PwA/AACAAAAAAAA8L8Cfh04Z0RpBUAC/DpwzojS1r8AAAAAGAAAAPz8APwAAgAAAAAAAPC/Am3n+6nx0vI/AgajkjoBTeA/AAAAACAAAAD8/AD8AAIAAAAAAADwvwJlO99PjZfGPwIGo5I6AU3gPwAAAAAYAAAA/PwA/AACAAAAAAAA8L8Cbef7qfHS+j8CxLEubqMB9j8AAAAAGAAAAPz8APwAAgAAAAAAAPC/An4dOGdEaQlAAuj7qfHSTeA/AAAAABgAAAD8/AD8AAIAAAAAAADwvwJKDAIrh5YGwAIGo5I6AU3gPwAAAAAYAAAA/PwA/AACAAAAAAAA8L8CSgwCK4eWBsACAW+BBMWP878AAAAAJAAAAPz8APwAAgAAAAAAAPC/Am3n+6nx0vI/AgFvgQTFj/O/AAAAABgAAAD8/AD8AAIAAAAAAADwvwJOYhBYObTUvwL8OnDOiNLWvwAAAAAcAAAA/PwA/AACAAAAAAAA8L8Cvw6cM6K0EEAC6Pup8dJN4D8AAAAAGAAAAPz8APwAAgAAAAAAAPC/Arfz/dR4aQVAAjZeukkMAvY/AAAAABgAAAD8/AD8AAIAAAAAAADwvwKUGARWDi31vwL8OnDOiNLWvwAAAAAYAAAA/PwA/AACAAAAAAAA8L8ClBgEVg4t/b8CBqOSOgFN4D8AAAAAGAAAAPz8APwAAgAAAAAAAPC/ApQYBFYOLf2/AgFvgQTFj/O/AAAAABgAAAD8/AD8AAIAAAAAAADwvwIlBoGVQ0sRwAL8OnDOiNLWvwAAAAABEgQgAWUEAAAAAAAAAAAIAAFlBAAAAAAAAAAADAABZQgMAAAAAAAAABAMAWUEAAAAAAAAAAAUDAFlBAAAAAAAAAAAGAgBZQgMAAAAAAAAABw4AWUEAAAAAAAAAAAgPAFlBAAAAAAAAAAAJAABZQQAAAAAAAAAACgQAWUEAAAAAAAAAAAsGAFlBAAAAAAAAAAAMBQBZQgIAAAAAAAAADQoAWUEAAAAAAAAAAA4NAFlBAAAAAAAAAAAPDQBZQQAAAAAAAAAAAEQBAFlBAAAAAAAAAAAGDABZQQAAAAAAAAAAAQcAWUEAAAAAAAAAAAAAAAA</t>
        </r>
      </text>
    </comment>
    <comment ref="A15" authorId="0" shapeId="0" xr:uid="{494256C1-81E3-49C2-9FF4-2A06A91E63F9}">
      <text>
        <r>
          <rPr>
            <sz val="9"/>
            <color indexed="81"/>
            <rFont val="MS P ゴシック"/>
            <family val="3"/>
            <charset val="128"/>
          </rPr>
          <t>Insight iXlW00001C0000015R0585671234S00000028P01088LAocjBAQBF1NjaVRlZ2ljLmRhdGEuTW9sZWN1bGUBbwF/ARJTY2lUZWdpYy5Nb2xlY3VsZQAAAQFkAv5qAQAAAAIAAjgYAAAA/PwA/AACAAAAAAAA8L8Csi5uowG86b8CZRniWBe35T8AAAAAGAAAAPz8APwAAgAAAAAAAPC/Apt3nKIjufq/AkJg5dAi2/I/AAAAABgAAAD8/AD8AAIAAAAAAADwvwKyLm6jAbzpvwI2zTtO0ZHUvwAAAAAYAAAA/PwA/AACAAAAAAAA8L8C7uvAOSNKBMACg8DKoUW25T8AAAAAGAAAAPz8APwAAgAAAAAAAPC/Apt3nKIjufq/ApvmHafoSOq/AAAAACQAAAD8/AD8AAIAAAAAAADwvwI3qz5XW7GvPwKzDHGsi9vyPwAAAAAcAAAA/PwA/AACAAAAAAAA8L8CD5wzorQ3C8ACswxxrIvb8j8AAAAAGAAAAPz8APwAAgAAAAAAAPC/Au7rwDkjSgTAAjbNO07RkdS/AAAAACAAAAD8/AD8AAIAAAAAAADwvwIVHcnlP6SvPwKb5h2n6EjqvwAAAAAYAAAA/PwA/AACAAAAAAAA8L8C3bWEfNCz/D8Cm+Ydp+hI6r8AAAAAIAAAAPz8APwAAgAAAAAAAPC/AmmR7Xw/NQxAApvmHafoSOq/AAAAABgAAAD8/AD8AAIAAAAAAADwvwI3qz5XW7HtPwI2zTtO0ZHUvwAAAAAYAAAA/PwA/AACAAAAAAAA8L8CDwu1pnlHBUACNs07TtGR1L8AAAAAGAAAAPz8APwAAgAAAAAAAPC/AsUgsHJokRFAAjbNO07RkdS/AAAAADgEAAFlBAAAAAAAAAAACAABZQgIAAAAAAAAAAwEAWUIDAAAAAAAAAAQCAFlBAAAAAAAAAAAFAABZQQAAAAAAAAAABgMAWUEAAAAAAAAAAAcEAFlCAgAAAAAAAAAIAgBZQQAAAAAAAAAACQsAWUEAAAAAAAAAAAoMAFlBAAAAAAAAAAALCABZQQAAAAAAAAAADAkAWUEAAAAAAAAAAA0KAFlBAAAAAAAAAAAHAwBZQQAAAAAAAAAAAAAAAA=</t>
        </r>
      </text>
    </comment>
    <comment ref="A16" authorId="0" shapeId="0" xr:uid="{D6699310-FC4F-4312-BB8D-4519B8D2A435}">
      <text>
        <r>
          <rPr>
            <sz val="9"/>
            <color indexed="81"/>
            <rFont val="MS P ゴシック"/>
            <family val="3"/>
            <charset val="128"/>
          </rPr>
          <t>Insight iXlW00001C0000016R0585671234S00000030P01176LAocjBAQBF1NjaVRlZ2ljLmRhdGEuTW9sZWN1bGUBbwF/ARJTY2lUZWdpYy5Nb2xlY3VsZQAAAQFkAv5qAQAAAAIAAjwYAAAA/PwA/AACAAAAAAAA8L8CHA3gLZCg4D8CZF3cRgN4178AAAAAGAAAAPz8APwAAgAAAAAAAPC/AtBm1edqK/Y/ArIubqMBvOu/AAAAABgAAAD8/AD8AAIAAAAAAADwvwKJY13cRgMCQAJkXdxGA3jXvwAAAAAgAAAA/PwA/AACAAAAAAAA8L8C0GbV52or1r8Csi5uowG8678AAAAAGAAAAPz8APwAAgAAAAAAAPC/AhwN4C2QoOA/Ak/RkVz+Q+Q/AAAAACAAAAD8/AD8AAIAAAAAAADwvwJ1kxgEVo4HwAJP0ZFc/kPkPwAAAAAYAAAA/PwA/AACAAAAAAAA8L8CiWNd3EYDAkACT9GRXP5D5D8AAAAAJAAAAPz8APwAAgAAAAAAAPC/AtBm1edqK/Y/AlkXt9EA3v2/AAAAABgAAAD8/AD8AAIAAAAAAADwvwL2udqK/WXzvwJkXdxGA3jXvwAAAAAcAAAA/PwA/AACAAAAAAAA8L8CqhPQRNjwCEACp+hILv8h8j8AAAAAGAAAAPz8APwAAgAAAAAAAPC/AtBm1edqK/Y/AqfoSC7/IfI/AAAAABgAAAD8/AD8AAIAAAAAAADwvwL2udqK/WXzvwJP0ZFc/kPkPwAAAAAYAAAA/PwA/AACAAAAAAAA8L8CHA3gLZCgAMAC0NVW7C+7678AAAAAGAAAAPz8APwAAgAAAAAAAPC/AnWTGARWjgfAAqCrrdhfdte/AAAAABgAAAD8/AD8AAIAAAAAAADwvwJU46WbxKAAwAKn6Egu/yHyPwAAAAABEAQAAWUIDAAAAAAAAAAIBAFlBAAAAAAAAAAADAABZQQAAAAAAAAAABAAAWUEAAAAAAAAAAAUNAFlBAAAAAAAAAAAGCgBZQQAAAAAAAAAABwEAWUEAAAAAAAAAAAgDAFlBAAAAAAAAAAAJBgBZQQAAAAAAAAAACgQAWUICAAAAAAAAAAsIAFlBAAAAAAAAAAAMCABZQQAAAAAAAAAADQwAWUEAAAAAAAAAAA4LAFlBAAAAAAAAAAAGAgBZQgIAAAAAAAAABQ4AWUEAAAAAAAAAAAAAAAA</t>
        </r>
      </text>
    </comment>
    <comment ref="A17" authorId="0" shapeId="0" xr:uid="{3AA7D3E3-7C9F-40AE-8D5F-7837FB98F561}">
      <text>
        <r>
          <rPr>
            <sz val="9"/>
            <color indexed="81"/>
            <rFont val="MS P ゴシック"/>
            <family val="3"/>
            <charset val="128"/>
          </rPr>
          <t>Insight iXlW00001C0000017R0585671234S00000032P01612LAocjBAQBF1NjaVRlZ2ljLmRhdGEuTW9sZWN1bGUBbwF/ARJTY2lUZWdpYy5Nb2xlY3VsZQAAAQFkAv5qAQAAAAIBAgEVGAAAAPz8APwAAgAAAAAAAPC/Akhy+Q/pNwFAAgu1pnnHKeY/AAAAABwAAAD8/AD8AAIAAAAAAADwvwKbd5yiI7novwIFNBE2PL3KvwAAAAAYAAAA/PwA/AACAAAAAAAA8L8C5x2n6EguAsACMzMzMzMz8b8AAAAAHAAAAPz8APwAAgAAAAAAAPC/AgR4CyQofvU/Aj/G3LWEfPQ/AAAAABgAAAD8/AD8AAIAAAAAAADwvwLNO07RkVz0vwIzMzMzMzPxvwAAAAAgAAAA/PwA/AACAAAAAAAA8L8CgnNGlPaGCEAC9I5TdCSX8T8AAAAAIAAAAPz8APwAAgAAAAAAAPC/Aov9ZffkYQBAAsNkqmBUUtO/AAAAABgAAAD8/AD8AAIAAAAAAADwvwLnHafoSC4GwAKOl24Sg8DKvwAAAAAYCAAA/PwA/AACAAAAAAAA8L8C/Yf029eB2z8ChXzQs1n16z8AAAAAGAAAAPz8APwAAgAAAAAAAPC/AsBbIEHxY8w/Ao6XbhKDwLq/AAAAABgAAAD8/AD8AAIAAAAAAADwvwLIKTqSy/8OQAJ0RpT2Bl/gPwAAAAAYAAAA/PwA/AACAAAAAAAA8L8CzqrP1Vbs278CQz7o2az69T8AAAAAGAAAAPz8APwAAgAAAAAAAPC/AjtwzojS3vK/AiUGgZVDi+Y/AAAAACQAAAD8/AD8AAIAAAAAAADwvwLnHafoSC4CwAKCc0aU9gblPwAAAAAYAAAA/PwA/AACAAAAAAAA8L8C5x2n6EguBsACdZMYBFYO/78AAAAAGAAAAPz8APwAAgAAAAAAAPC/Aucdp+hILg7AAo6XbhKDwMq/AAAAABgAAAD8/AD8AAIAAAAAAADwvwLSb18HztkRQALFjzF3LSH1PwAAAAAYAAAA/PwA/AACAAAAAAAA8L8CB/AWSFC8EkAC/Yf029eBs78AAAAAGAAAAPz8APwAAgAAAAAAAPC/AutztRX7SwpAAkYldQKaCNO/AAAAABgAAAD8/AD8AAIAAAAAAADwvwLnHafoSC4OwAJ1kxgEVg7/vwAAAAAYAAAA/PwA/AACAAAAAAAA8L8C9I5TdCQXEcACMzMzMzMz8b8AAAAAARYEJAFlBAAAAAAAAAAACBABZQQAAAAAAAAAAAwAAWUEAAAAAAAAAAAQBAFlBAAAAAAAAAAAFAABZQQAAAAAAAAAABgAAWUIAAAAAAAAAAAcCAFlBAAAAAAAAAAAIAwBZQQQAAAAAAAAACQgAWUEAAAAAAAAAAAoFAFlBAAAAAAAAAAALCABZQQAAAAAAAAAADAsAWUEAAAAAAAAAAA0HAFlBAAAAAAAAAAAOAgBZQgMAAAAAAAAADwcAWUICAAAAAAAAAABECgBZQQAAAAAAAAAAAERKAFlBAAAAAAAAAAAARIoAWUEAAAAAAAAAAABEzgBZQQAAAAAAAAAAAEUARMBZQgIAAAAAAAAADAEAWUEAAAAAAAAAAABFDwBZQQAAAAAAAAAAAAAAAA=</t>
        </r>
      </text>
    </comment>
    <comment ref="A18" authorId="0" shapeId="0" xr:uid="{1A3B8D56-99C7-458B-B65F-2145A623FB05}">
      <text>
        <r>
          <rPr>
            <sz val="9"/>
            <color indexed="81"/>
            <rFont val="MS P ゴシック"/>
            <family val="3"/>
            <charset val="128"/>
          </rPr>
          <t>Insight iXlW00001C0000018R0585671234S00000034P01160LAocjBAQBF1NjaVRlZ2ljLmRhdGEuTW9sZWN1bGUBbwF/ARJTY2lUZWdpYy5Nb2xlY3VsZQAAAQFkAv5qAQAAAAIBAjwcAAAA/PwA/AACAAAAAAAA8L8Cx7q4jQbwCkAC/Knx0k1igL8AAAAAGAwAAPz8APwAAgAAAAAAAPC/ArTqc7UV+wJAAk5iEFg5tLg/AAAAABgAAAD8/AD8AAIAAAAAAADwvwJn1edqK/b9PwLNzMzMzMzuPwAAAAAYAAAA/PwA/AACAAAAAAAA8L8COrTIdr6f7D8Cofgx5q4l6D8AAAAAHAAAAPz8APwAAgAAAAAAAPC/AkjhehSuR+k/AjC7Jw8Ltc6/AAAAABgAAAD8/AD8AAIAAAAAAADwvwKoxks3iUH7PwLG/rJ78rDkvwAAAAAYAAAA/PwA/AACAAAAAAAA8L8C2/l+arx0s78CzO7Jw0Kt578AAAAAIAAAAPz8APwAAgAAAAAAAPC/Atv5fmq8dLO/Amb35GGh1vu/AAAAABgAAAD8/AD8AAIAAAAAAADwvwK/nxov3STuvwIwuycPC7XOvwAAAAAYAAAA/PwA/AACAAAAAAAA8L8Cklz+Q/rt/L8CzO7Jw0Kt578AAAAAGAAAAPz8APwAAgAAAAAAAPC/AmrecYqOZAXAAjC7Jw8Ltc6/AAAAABgAAAD8/AD8AAIAAAAAAADwvwJq3nGKjmQFwAI0ETY8vVLoPwAAAAAYAAAA/PwA/AACAAAAAAAA8L8Cklz+Q/rt/L8Cmggbnl4p9D8AAAAAGAAAAPz8APwAAgAAAAAAAPC/AqH4MeauJe6/AjQRNjy9Uug/AAAAAAERAAAA/PwA/AACAAAAAAAA8L8Cl5APejarEEACMLsnDwu1zr8AAAAAPAQAAWUEEAAAAAAAAAAECAFlBAAAAAAAAAAACAwBZQQAAAAAAAAAAAwQAWUEAAAAAAAAAAAQFAFlBAAAAAAAAAAAFAQBZQQAAAAAAAAAABAYAWUEAAAAAAAAAAAYHAFlCAAAAAAAAAAAGCABZQQAAAAAAAAAACAkAWUIDAAAAAAAAAAkKAFlBAAAAAAAAAAAKCwBZQgIAAAAAAAAACwwAWUEAAAAAAAAAAAwNAFlCAgAAAAAAAAANCABZQQAAAAAAAAAAAAAAAA=</t>
        </r>
      </text>
    </comment>
    <comment ref="A19" authorId="0" shapeId="0" xr:uid="{6F016E04-98B8-4784-8EEC-6D74F9B0AB2D}">
      <text>
        <r>
          <rPr>
            <sz val="9"/>
            <color indexed="81"/>
            <rFont val="MS P ゴシック"/>
            <family val="3"/>
            <charset val="128"/>
          </rPr>
          <t>Insight iXlW00001C0000019R0585671234S00000036P01612LAocjBAQBF1NjaVRlZ2ljLmRhdGEuTW9sZWN1bGUBbwF/ARJTY2lUZWdpYy5Nb2xlY3VsZQAAAQFkAv5qAQAAAAIAAgEVGAAAAPz8APwAAgAAAAAAAPC/AuauJeSDngPAAibkg57Nqr+/AAAAABwAAAD8/AD8AAIAAAAAAADwvwLNXUvIBz33vwIm5IOezaq/vwAAAAAgAAAA/PwA/AACAAAAAAAA8L8C564l5IOeB8AC6pWyDHGs778AAAAAIAAAAPz8APwAAgAAAAAAAPC/AueuJeSDngfAAv9D+u3rwOc/AAAAABgAAAD8/AD8AAIAAAAAAADwvwKZu5aQD3ruvwL/Q/rt68DnPwAAAAAYAAAA/PwA/AACAAAAAAAA8L8CmbuWkA967r8CCD2bVZ+r778AAAAAHAAAAPz8APwAAgAAAAAAAPC/AhpR2ht8YQxAAibkg57Nqr+/AAAAABgAAAD8/AD8AAIAAAAAAADwvwLnriXkg54PwALqlbIMcazvvwAAAAAcAAAA/PwA/AACAAAAAAAA8L8CNKK0N/jC+D8CJuSDns2qv78AAAAAGAAAAPz8APwAAgAAAAAAAPC/AnRGlPYGX6g/Av9D+u3rwOc/AAAAABgAAAD8/AD8AAIAAAAAAADwvwJ0RpT2Bl+oPwIIPZtVn6vvvwAAAAAYAAAA/PwA/AACAAAAAAAA8L8CZ0Rpb/CF4T8CJuSDns2qv78AAAAAGAAAAPz8APwAAgAAAAAAAPC/AhpR2ht8YQhAAv9D+u3rwOc/AAAAABgAAAD8/AD8AAIAAAAAAADwvwIaUdobfGEAQAL/Q/rt68DnPwAAAAAYAAAA/PwA/AACAAAAAAAA8L8CjSjtDb4wEkACJuSDns2qv78AAAAAGAAAAPz8APwAAgAAAAAAAPC/AueuJeSDng/AAvVKWYY41v+/AAAAABgAAAD8/AD8AAIAAAAAAADwvwJz1xLyQc8TwALqlbIMcazvvwAAAAAYAAAA/PwA/AACAAAAAAAA8L8C564l5IOeD8ACiIVa07zjhD8AAAAAGAAAAPz8APwAAgAAAAAAAPC/AhpR2ht8YQxAAkGC4seYu/k/AAAAABgAAAD8/AD8AAIAAAAAAADwvwKNKO0NvjAUQAL/Q/rt68DnPwAAAAAYAAAA/PwA/AACAAAAAAAA8L8CjSjtDb4wEkACsi5uowG8+T8AAAAAARYEAAFlBAAAAAAAAAAACAABZQQAAAAAAAAAAAwAAWUIAAAAAAAAAAAQBAFlBAAAAAAAAAAAFAQBZQQAAAAAAAAAABgwAWUEAAAAAAAAAAAcCAFlBAAAAAAAAAAAICwBZQQAAAAAAAAAACQQAWUEAAAAAAAAAAAoFAFlBAAAAAAAAAAALCgBZQQAAAAAAAAAADA0AWUEAAAAAAAAAAA0IAFlBAAAAAAAAAAAOBgBZQgIAAAAAAAAADwcAWUEAAAAAAAAAAABEBwBZQQAAAAAAAAAAAERHAFlBAAAAAAAAAAAARIwAWUICAAAAAAAAAABEwEUAWUICAAAAAAAAAABFAESAWUEAAAAAAAAAAAkLAFlBAAAAAAAAAAAARM4AWUEAAAAAAAAAAAAAAAA</t>
        </r>
      </text>
    </comment>
    <comment ref="A20" authorId="0" shapeId="0" xr:uid="{1D50535E-A359-4ABE-BEC0-9528F8C15E7B}">
      <text>
        <r>
          <rPr>
            <sz val="9"/>
            <color indexed="81"/>
            <rFont val="MS P ゴシック"/>
            <family val="3"/>
            <charset val="128"/>
          </rPr>
          <t>Insight iXlW00001C0000020R0585671234S00000038P01092LAocjBAQBF1NjaVRlZ2ljLmRhdGEuTW9sZWN1bGUBbwF/ARJTY2lUZWdpYy5Nb2xlY3VsZQAAAQFkAv5qAQAAAAIAAjggAAAA/PwA/AACAAAAAAAA8L8C48eYu5aQ+D8CwOyePCzU978AAAAAARAAAAD8/AD8AAIAAAAAAADwvwLmP6Tfvg7yPwJ3LSEf9GzivwAAAAAgAAAA/PwA/AACAAAAAAAA8L8CzczMzMzM0D8CS+oENBE28b8AAAAAGAAAAPz8APwAAgAAAAAAAPC/AsIXJlMFowBAAoZa07zjFNG/AAAAABgAAAD8/AD8AAIAAAAAAADwvwL67evAOaMAQAKgq63YX3bnPwAAAAAYAAAA/PwA/AACAAAAAAAA8L8C5j+k374O8j8CW0I+6Nms8D8AAAAAHAAAAPz8APwAAgAAAAAAAPC/AlmoNc07TuE/An6utmJ/2c0/AAAAABgAAAD8/AD8AAIAAAAAAADwvwJPr5RliGPdvwJ+rrZif9nNPwAAAAAYAAAA/PwA/AACAAAAAAAA8L8CqFfKMsSx7r8C5BQdyeU/5L8AAAAAGAAAAPz8APwAAgAAAAAAAPC/AtQrZRniWP+/AuQUHcnlP+S/AAAAABwAAAD8/AD8AAIAAAAAAADwvwLqlbIMcawDwAJ+rrZif9nNPwAAAAAYAAAA/PwA/AACAAAAAAAA8L8C1CtlGeJY/78CETY8vVKW8T8AAAAAGAAAAPz8APwAAgAAAAAAAPC/AqhXyjLEse6/AhE2PL1SlvE/AAAAAAERAAAA/PwA/AACAAAAAAAA8L8CYVRSJ6AJB0ACfoy5awn5yL8AAAAAOAAEAWUIAAAAAAAAAAAECAFlCAAAAAAAAAAABAwBZQQAAAAAAAAAAAwQAWUEAAAAAAAAAAAQFAFlBAAAAAAAAAAAFBgBZQQAAAAAAAAAABgEAWUEAAAAAAAAAAAYHAFlBAAAAAAAAAAAHCABZQQAAAAAAAAAACAkAWUEAAAAAAAAAAAkKAFlBAAAAAAAAAAAKCwBZQQAAAAAAAAAACwwAWUEAAAAAAAAAAAwHAFlBAAAAAAAAAAAAAAAAA==</t>
        </r>
      </text>
    </comment>
    <comment ref="A21" authorId="0" shapeId="0" xr:uid="{3F0B6D1C-B60B-4EFD-B8BC-38C58105FB05}">
      <text>
        <r>
          <rPr>
            <sz val="9"/>
            <color indexed="81"/>
            <rFont val="MS P ゴシック"/>
            <family val="3"/>
            <charset val="128"/>
          </rPr>
          <t>Insight iXlW00001C0000021R0585671234S00000040P01756LAocjBAQBF1NjaVRlZ2ljLmRhdGEuTW9sZWN1bGUBbwF/ARJTY2lUZWdpYy5Nb2xlY3VsZQAAAQFkAv5qAQAAAAIAAgEXGAAAAPz8APwAAgAAAAAAAPC/AuSlm8QgsAVAAk9AE2HD09u/AAAAABwAAAD8/AD8AAIAAAAAAADwvwJhw9MrZRnovwLZX3ZPHhbiPwAAAAAYAAAA/PwA/AACAAAAAAAA8L8CGlHaG3zhA8AC2V92Tx4W4j8AAAAAHAAAAPz8APwAAgAAAAAAAPC/AobrUbgehf0/AiigibDh6e2/AAAAABgAAAD8/AD8AAIAAAAAAADwvwI7AU2EDc8KwALtL7snDwvxPwAAAAAYAAAA/PwA/AACAAAAAAAA8L8C8kHPZtXn+b8C7S+7Jw8L8T8AAAAAIAAAAPz8APwAAgAAAAAAAPC/Aj0s1JrmnQxAAiigibDh6e2/AAAAACAAAAD8/AD8AAIAAAAAAADwvwLkpZvEILAFQALZX3ZPHhbiPwAAAAAYAAAA/PwA/AACAAAAAAAA8L8Crthfdk/eEMAC2V92Tx4W4j8AAAAAGAAAAPz8APwAAgAAAAAAAPC/Ai9uowG8xRFAAk9AE2HD09u/AAAAABgAAAD8/AD8AAIAAAAAAADwvwIaUdobfOEDwAJPQBNhw9PbvwAAAAAYAAAA/PwA/AACAAAAAAAA8L8CiBbZzvdT7z8C2V92Tx4W4j8AAAAAGAAAAPz8APwAAgAAAAAAAPC/AiGwcmiR7bw/AiigibDh6e2/AAAAABgAAAD8/AD8AAIAAAAAAADwvwKIFtnO91PvPwJPQBNhw9PbvwAAAAAYAAAA/PwA/AACAAAAAAAA8L8CEOm3rwPnvD8C7S+7Jw8L8T8AAAAAGAAAAPz8APwAAgAAAAAAAPC/AmHD0ytlGei/Ak9AE2HD09u/AAAAABgAAAD8/AD8AAIAAAAAAADwvwKu2F92T94QwAJPQBNhw9PbvwAAAAAYAAAA/PwA/AACAAAAAAAA8L8COwFNhA3PCsACKKCJsOHp7b8AAAAAJAAAAPz8APwAAgAAAAAAAPC/Ar4wmSoYVRTAAiigibDh6e2/AAAAABgAAAD8/AD8AAIAAAAAAADwvwI7AU2EDc8KwAL2l92Th4UAQAAAAAAYAAAA/PwA/AACAAAAAAAA8L8CXtxGA3iLD0ACuECC4seY2z8AAAAAGAAAAPz8APwAAgAAAAAAAPC/Aj/G3LWEPBVAAsb+snvysLA/AAAAABgAAAD8/AD8AAIAAAAAAADwvwIvbqMBvMUTQAJVMCqpE9D0vwAAAAABGAQ8AWUEAAAAAAAAAAAIFAFlBAAAAAAAAAAADAABZQQAAAAAAAAAABAIAWUIDAAAAAAAAAAUBAFlBAAAAAAAAAAAGAABZQQAAAAAAAAAABwAAWUIAAAAAAAAAAAgEAFlBAAAAAAAAAAAJBgBZQQAAAAAAAAAACgIAWUEAAAAAAAAAAAsNAFlBAAAAAAAAAAAMDQBZQQAAAAAAAAAADQMAWUEAAAAAAAAAAA4LAFlBAAAAAAAAAAAPDABZQQAAAAAAAAAAAEQAREBZQQAAAAAAAAAAAERKAFlCAgAAAAAAAAAARIBEAFlBAAAAAAAAAAAARMQAWUEAAAAAAAAAAABFCQBZQQAAAAAAAAAAAEVJAFlBAAAAAAAAAAAARYkAWUEAAAAAAAAAAA4BAFlBAAAAAAAAAAAARAgAWUICAAAAAAAAAAAAAAA</t>
        </r>
      </text>
    </comment>
    <comment ref="A22" authorId="0" shapeId="0" xr:uid="{F6BABC93-318D-413D-B1CA-3AEBFA13EC38}">
      <text>
        <r>
          <rPr>
            <sz val="9"/>
            <color indexed="81"/>
            <rFont val="MS P ゴシック"/>
            <family val="3"/>
            <charset val="128"/>
          </rPr>
          <t>Insight iXlW00001C0000022R0585671234S00000042P01288LAocjBAQBF1NjaVRlZ2ljLmRhdGEuTW9sZWN1bGUBbwF/ARJTY2lUZWdpYy5Nb2xlY3VsZQAAAQFkAv5qAQAAAAIAAgERHAAAAPz8APwAAgAAAAAAAPC/AuhqK/aX3QlAAqfoSC7/IfK/AAAAABgAAAD8/AD8AAIAAAAAAADwvwKP5PIf0u8CQAJP0ZFc/kPkvwAAAAAYAAAA/PwA/AACAAAAAAAA8L8Cj+TyH9LvAkACoKut2F921z8AAAAAGAAAAPz8APwAAgAAAAAAAPC/AtxoAG+BBPg/AtDVVuwvu+s/AAAAABwAAAD8/AD8AAIAAAAAAADwvwI0ETY8vVLkPwJkXdxGA3jXPwAAAAAYAAAA/PwA/AACAAAAAAAA8L8CNBE2PL1S5D8CT9GRXP5D5L8AAAAAGAAAAPz8APwAAgAAAAAAAPC/AtxoAG+BBPg/AqfoSC7/IfK/AAAAABgAAAD8/AD8AAIAAAAAAADwvwLFILByaJHNvwKyLm6jAbzrPwAAAAAgAAAA/PwA/AACAAAAAAAA8L8CxSCwcmiRzb8CWRe30QDe/T8AAAAAGAAAAPz8APwAAgAAAAAAAPC/AlpkO99PjfG/AmRd3EYDeNc/AAAAABgAAAD8/AD8AAIAAAAAAADwvwJaZDvfT43xvwJP0ZFc/kPkvwAAAAAYAAAA/PwA/AACAAAAAAAA8L8CnMQgsHJo/78Cp+hILv8h8r8AAAAAGAAAAPz8APwAAgAAAAAAAPC/Am8Sg8DKoQbAAk/RkVz+Q+S/AAAAABgAAAD8/AD8AAIAAAAAAADwvwJvEoPAyqEGwAJkXdxGA3jXPwAAAAAcAAAA/PwA/AACAAAAAAAA8L8CnMQgsHJo/78Csi5uowG86z8AAAAAAREAAAD8/AD8AAIAAAAAAADwvwKn6Egu/yEQQALVCWgibHjWPwAAAAABEQAAAPz8APwAAgAAAAAAAPC/AjZeukkMQhRAAvOwUGuad9g/AAAAAAEQAAQBZQQAAAAAAAAAAAQIAWUEAAAAAAAAAAAIDAFlBAAAAAAAAAAADBABZQQAAAAAAAAAABAUAWUEAAAAAAAAAAAUGAFlBAAAAAAAAAAAGAQBZQQAAAAAAAAAABAcAWUEAAAAAAAAAAAcIAFlCAAAAAAAAAAAHCQBZQQAAAAAAAAAACQoAWUIDAAAAAAAAAAoLAFlBAAAAAAAAAAALDABZQgIAAAAAAAAADA0AWUEAAAAAAAAAAA0OAFlCAgAAAAAAAAAOCQBZQQAAAAAAAAAAAAAAAA=</t>
        </r>
      </text>
    </comment>
    <comment ref="A23" authorId="0" shapeId="0" xr:uid="{19B94217-C55B-48EB-B0F9-6A6602FDC52B}">
      <text>
        <r>
          <rPr>
            <sz val="9"/>
            <color indexed="81"/>
            <rFont val="MS P ゴシック"/>
            <family val="3"/>
            <charset val="128"/>
          </rPr>
          <t>Insight iXlW00001C0000023R0585671234S00000044P01524LAocjBAQBF1NjaVRlZ2ljLmRhdGEuTW9sZWN1bGUBbwF/ARJTY2lUZWdpYy5Nb2xlY3VsZQAAAQFkAv5qAQAAAAIAAgEUGAAAAPz8APwAAgAAAAAAAPC/ArHh6ZWyDBLAArYV+8vuyeu/AAAAACAAAAD8/AD8AAIAAAAAAADwvwJBE2HD0ysNwAJrK/aX3ZPXvwAAAAAYAAAA/PwA/AACAAAAAAAA8L8CIGPuWkI+BsACthX7y+7J678AAAAAIAAAAPz8APwAAgAAAAAAAPC/AiBj7lpCPgbAAtuK/WX35P2/AAAAABgAAAD8/AD8AAIAAAAAAADwvwKNuWsJ+aD+vwJrK/aX3ZPXvwAAAAAYAAAA/PwA/AACAAAAAAAA8L8CS1mGONbF8L8CthX7y+7J678AAAAAGAAAAPz8APwAAgAAAAAAAPC/AkzIBz2bVce/Amsr9pfdk9e/AAAAABgAAAD8/AD8AAIAAAAAAADwvwJMyAc9m1XHvwJL6gQ0ETbkPwAAAAAYAAAA/PwA/AACAAAAAAAA8L8CS1mGONbF8L8CJnUCmggb8j8AAAAAGAAAAPz8APwAAgAAAAAAAPC/Ao25awn5oP6/AkvqBDQRNuQ/AAAAABgAAAD8/AD8AAIAAAAAAADwvwJxzojS3uDlPwImdQKaCBvyPwAAAAAgAAAA/PwA/AACAAAAAAAA8L8Ccc6I0t7g5T8CkzoBTYQNAUAAAAAAHAAAAPz8APwAAgAAAAAAAPC/AnrHKTqSy/g/AkvqBDQRNuQ/AAAAABgAAAD8/AD8AAIAAAAAAADwvwLek4eFWlMDQAImdQKaCBvyPwAAAAAYAAAA/PwA/AACAAAAAAAA8L8C/0P67etACkACS+oENBE25D8AAAAAGAAAAPz8APwAAgAAAAAAAPC/AjcawFsgQQpAAmsr9pfdk9e/AAAAABwAAAD8/AD8AAIAAAAAAADwvwIsZRniWJcQQAK2FfvL7snrvwAAAAAYAAAA/PwA/AACAAAAAAAA8L8C3pOHhVpTA0ACthX7y+7J678AAAAAGAAAAPz8APwAAgAAAAAAAPC/AnrHKTqSy/g/Amsr9pfdk9e/AAAAAAERAAAA/PwA/AACAAAAAAAA8L8CX5hMFYzKE0ACKqkT0ETYwD8AAAAAARQABAFlBAAAAAAAAAAABAgBZQQAAAAAAAAAAAgMAWUIAAAAAAAAAAAIEAFlBAAAAAAAAAAAEBQBZQgMAAAAAAAAABQYAWUEAAAAAAAAAAAYHAFlCAgAAAAAAAAAHCABZQQAAAAAAAAAACAkAWUICAAAAAAAAAAkEAFlBAAAAAAAAAAAHCgBZQQAAAAAAAAAACgsAWUIAAAAAAAAAAAoMAFlBAAAAAAAAAAAMDQBZQQAAAAAAAAAADQ4AWUEAAAAAAAAAAA4PAFlBAAAAAAAAAAAPAEQAWUEAAAAAAAAAAA8AREBZQQAAAAAAAAAAAERARIBZQQAAAAAAAAAAAESMAFlBAAAAAAAAAAAAAAAAA==</t>
        </r>
      </text>
    </comment>
    <comment ref="A24" authorId="0" shapeId="0" xr:uid="{41E4086D-6F14-468E-A376-4C1356ADE3CA}">
      <text>
        <r>
          <rPr>
            <sz val="9"/>
            <color indexed="81"/>
            <rFont val="MS P ゴシック"/>
            <family val="3"/>
            <charset val="128"/>
          </rPr>
          <t>Insight iXlW00001C0000024R0585671234S00000046P00932LAocjBAQBF1NjaVRlZ2ljLmRhdGEuTW9sZWN1bGUBbwF/ARJTY2lUZWdpYy5Nb2xlY3VsZQAAAQFkAv5qAQAAAAIBAjAYAAAA/PwA/AACAAAAAAAA8L8Cf4y5awn5/D8C1JrmHafo4j8AAAAAGAAAAPz8APwAAgAAAAAAAPC/An+MuWsJ+fw/AljKMsSxLtq/AAAAACAAAAD8/AD8AAIAAAAAAADwvwJgdk8eFmoFQAIsZRniWBftvwAAAAAcAAAA/PwA/AACAAAAAAAA8L8CmP+Qfvs67j8CLGUZ4lgX7b8AAAAAGAwAAPz8APwAAgAAAAAAAPC/AqH4MeauJbQ/AljKMsSxLtq/AAAAABgAAAD8/AD8AAIAAAAAAADwvwJvgQTFjzHpvwIsZRniWBftvwAAAAAYAAAA/PwA/AACAAAAAAAA8L8C+aBns+pz+r8CWMoyxLEu2r8AAAAAGAgAAPz8APwAAgAAAAAAAPC/AvmgZ7Pqc/q/AtSa5h2n6OI/AAAAABwAAAD8/AD8AAIAAAAAAADwvwKegCbChicEwAJqTfOOU3TxPwAAAAAYAAAA/PwA/AACAAAAAAAA8L8Cb4EExY8x6b8Cak3zjlN08T8AAAAAGAAAAPz8APwAAgAAAAAAAPC/AqH4MeauJbQ/AtSa5h2n6OI/AAAAAAERAAAA/PwA/AACAAAAAAAA8L8Cx9y1hHzQC0ACotY07zhFtz8AAAAALAAEAWUEAAAAAAAAAAAECAFlCAAAAAAAAAAABAwBZQQAAAAAAAAAABAMAWUEFAAAAAAAAAAQFAFlBAAAAAAAAAAAFBgBZQQAAAAAAAAAABgcAWUEAAAAAAAAAAAcIAFlBBAAAAAAAAAAHCQBZQQAAAAAAAAAACQoAWUEAAAAAAAAAAAoEAFlBAAAAAAAAAAAAAAAAA==</t>
        </r>
      </text>
    </comment>
    <comment ref="A25" authorId="0" shapeId="0" xr:uid="{7F706406-C1CF-4AED-965F-5D260C8FE72D}">
      <text>
        <r>
          <rPr>
            <sz val="9"/>
            <color indexed="81"/>
            <rFont val="MS P ゴシック"/>
            <family val="3"/>
            <charset val="128"/>
          </rPr>
          <t>Insight iXlW00001C0000025R0585671234S00000048P01000LAocjBAQBF1NjaVRlZ2ljLmRhdGEuTW9sZWN1bGUBbwF/ARJTY2lUZWdpYy5Nb2xlY3VsZQAAAQFkAv5qAQAAAAIBAjQYAAAA/PwA/AACAAAAAAAA8L8CtOpztRX7CUACAAAAAAAA2L8AAAAAGAAAAPz8APwAAgAAAAAAAPC/ApM6AU2EDQNAAgAAAAAAAOy/AAAAABgAAAD8/AD8AAIAAAAAAADwvwJzaJHtfD/4PwIAAAAAAADYvwAAAAAgAAAA/PwA/AACAAAAAAAA8L8Cc2iR7Xw/+D8CAAAAAAAA5D8AAAAAHAAAAPz8APwAAgAAAAAAAPC/AmMQWDm0yOQ/AgAAAAAAAOy/AAAAABgMAAD8/AD8AAIAAAAAAADwvwKDwMqhRbbLvwIAAAAAAADYvwAAAAAYAAAA/PwA/AACAAAAAAAA8L8CUrgehetR8b8CAAAAAAAA7L8AAAAAGAAAAPz8APwAAgAAAAAAAPC/AgXFjzF3Lf+/AgAAAAAAANi/AAAAABgIAAD8/AD8AAIAAAAAAADwvwKUGARWDi3/vwIAAAAAAADkPwAAAAAcAAAA/PwA/AACAAAAAAAA8L8Co5I6AU2EBsACAAAAAAAA8j8AAAAAGAAAAPz8APwAAgAAAAAAAPC/AlK4HoXrUfG/AgAAAAAAAPI/AAAAABgAAAD8/AD8AAIAAAAAAADwvwKDwMqhRbbLvwIAAAAAAADkPwAAAAABEQAAAPz8APwAAgAAAAAAAPC/Ao0o7Q2+MBBAAgAAAAAAAMA/AAAAADAABAFlBAAAAAAAAAAABAgBZQQAAAAAAAAAAAgMAWUIAAAAAAAAAAAIEAFlBAAAAAAAAAAAFBABZQQUAAAAAAAAABQYAWUEAAAAAAAAAAAYHAFlBAAAAAAAAAAAHCABZQQAAAAAAAAAACAkAWUEEAAAAAAAAAAgKAFlBAAAAAAAAAAAKCwBZQQAAAAAAAAAACwUAWUEAAAAAAAAAAAAAAAA</t>
        </r>
      </text>
    </comment>
    <comment ref="A26" authorId="0" shapeId="0" xr:uid="{F6EB8493-7563-4E4C-98C8-DFFECEBB90AA}">
      <text>
        <r>
          <rPr>
            <sz val="9"/>
            <color indexed="81"/>
            <rFont val="MS P ゴシック"/>
            <family val="3"/>
            <charset val="128"/>
          </rPr>
          <t>Insight iXlW00001C0000026R0585671234S00000050P01200LAocjBAQBF1NjaVRlZ2ljLmRhdGEuTW9sZWN1bGUBbwF/ARJTY2lUZWdpYy5Nb2xlY3VsZQAAAQFkAv5qAQAAAAIBAgEQHAAAAPz8APwAAgAAAAAAAPC/AsBbIEHx4wpAAgu1pnnHKcK/AAAAABgMAAD8/AD8AAIAAAAAAADwvwLlYaHWNO8CQALwFkhQ/BijvwAAAAAYAAAA/PwA/AACAAAAAAAA8L8CysNCrWne/T8CFD/G3LWE6j8AAAAAGAAAAPz8APwAAgAAAAAAAPC/Ah44Z0Rpb+w/AuhqK/aX3eM/AAAAABwAAAD8/AD8AAIAAAAAAADwvwIOvjCZKhjpPwIK+aBns+rXvwAAAAAYAAAA/PwA/AACAAAAAAAA8L8CutqK/WX3tL8ChXzQs1n1678AAAAAGAAAAPz8APwAAgAAAAAAAPC/AtsbfGEyVe6/Agr5oGez6te/AAAAABgAAAD8/AD8AAIAAAAAAADwvwLbG3xhMlXuvwJ8gy9MpgrkPwAAAAAYAAAA/PwA/AACAAAAAAAA8L8CL26jAbwF/b8CvsEXJlMF8j8AAAAAGAAAAPz8APwAAgAAAAAAAPC/AjhnRGlvcAXAAnyDL0ymCuQ/AAAAABwAAAD8/AD8AAIAAAAAAADwvwI4Z0Rpb3AFwAIK+aBns+rXvwAAAAAYAAAA/PwA/AACAAAAAAAA8L8CL26jAbwF/b8ChXzQs1n1678AAAAAGAAAAPz8APwAAgAAAAAAAPC/ApoIG55eKfs/AmHl0CLb+ei/AAAAAAERAAAA/PwA/AACAAAAAAAA8L8CE2HD0yulEEACTRWMSuoEtD8AAAAAAREAAAD8/AD8AAIAAAAAAADwvwKi1jTvOMUUQALFsS5uowG8PwAAAAABEQAAAPz8APwAAgAAAAAAAPC/AktZhjjWBRlAAjQRNjy9UsY/AAAAADgEAAFlBBAAAAAAAAAABAgBZQQAAAAAAAAAAAgMAWUEAAAAAAAAAAAMEAFlBAAAAAAAAAAAEBQBZQQAAAAAAAAAABQYAWUEAAAAAAAAAAAYHAFlCAwAAAAAAAAAHCABZQQAAAAAAAAAACAkAWUICAAAAAAAAAAkKAFlBAAAAAAAAAAAKCwBZQgIAAAAAAAAACwYAWUEAAAAAAAAAAAQMAFlBAAAAAAAAAAAMAQBZQQAAAAAAAAAAAAAAAA=</t>
        </r>
      </text>
    </comment>
    <comment ref="A27" authorId="0" shapeId="0" xr:uid="{37B6866E-E2C6-4A98-8E62-A1626E0D0B76}">
      <text>
        <r>
          <rPr>
            <sz val="9"/>
            <color indexed="81"/>
            <rFont val="MS P ゴシック"/>
            <family val="3"/>
            <charset val="128"/>
          </rPr>
          <t>Insight iXlW00001C0000027R0585671234S00000052P01688LAocjBAQBF1NjaVRlZ2ljLmRhdGEuTW9sZWN1bGUBbwF/ARJTY2lUZWdpYy5Nb2xlY3VsZQAAAQFkAv5qAQAAAAIBAgEWGAAAAPz8APwAAgAAAAAAAPC/AmB2Tx4WagVAAljKMsSxLuq/AAAAABwAAAD8/AD8AAIAAAAAAADwvwJ/jLlrCfn8PwIsZRniWBf1vwAAAAAgAAAA/PwA/AACAAAAAAAA8L8CgSbChqdXDEACLGUZ4lgX9b8AAAAAIAAAAPz8APwAAgAAAAAAAPC/AmB2Tx4WagVAAqLWNO84Rcc/AAAAABwAAAD8/AD8AAIAAAAAAADwvwL5oGez6nP6vwKpNc07TtHlPwAAAAAYAAAA/PwA/AACAAAAAAAA8L8CUWuad5yiEUACWMoyxLEu6r8AAAAAGAwAAPz8APwAAgAAAAAAAPC/Apj/kH77Ou4/AljKMsSxLuq/AAAAABgAAAD8/AD8AAIAAAAAAADwvwKegCbChicEwAKi1jTvOEXHPwAAAAAYCAAA/PwA/AACAAAAAAAA8L8Cb4EExY8x6b8CotY07zhFxz8AAAAAGAAAAPz8APwAAgAAAAAAAPC/AnpYqDXNO+4/AqLWNO84Rcc/AAAAABgAAAD8/AD8AAIAAAAAAADwvwKh+DHmriW0PwIsZRniWBf1vwAAAAAYAAAA/PwA/AACAAAAAAAA8L8Cb4EExY8x6b8CWMoyxLEu6r8AAAAAGAAAAPz8APwAAgAAAAAAAPC/AqH4MeauJbQ/Aqk1zTtO0eU/AAAAABgAAAD8/AD8AAIAAAAAAADwvwL3Bl+YTBULwAKpNc07TtHlPwAAAAAYAAAA/PwA/AACAAAAAAAA8L8CotY07zhFD0AC2fD0SlmGqD8AAAAAGAAAAPz8APwAAgAAAAAAAPC/An6utmJ/GRVAArCUZYhjXdS/AAAAABgAAAD8/AD8AAIAAAAAAADwvwJRa5p3nKITQAJuxf6ye/L6vwAAAAAYAAAA/PwA/AACAAAAAAAA8L8C9wZfmEwVC8AC1ZrmHafo+j8AAAAAGAAAAPz8APwAAgAAAAAAAPC/AozbaABvARHAAqLWNO84Rcc/AAAAABgAAAD8/AD8AAIAAAAAAADwvwKcM6K0N3gUwAKpNc07TtHlPwAAAAAYAAAA/PwA/AACAAAAAAAA8L8CjNtoAG8BEcACak3zjlN0AUAAAAAAGAAAAPz8APwAAgAAAAAAAPC/ApwzorQ3eBTAAtWa5h2n6Po/AAAAAAEXBAABZQQAAAAAAAAAAAgAAWUEAAAAAAAAAAAMAAFlCAAAAAAAAAAAIBABZQQUAAAAAAAAABQIAWUEAAAAAAAAAAAYBAFlBBAAAAAAAAAAHBABZQQAAAAAAAAAACAsAWUEAAAAAAAAAAAkGAFlBAAAAAAAAAAAKBgBZQQAAAAAAAAAACwoAWUEAAAAAAAAAAAwJAFlBAAAAAAAAAAANBwBZQQAAAAAAAAAADgUAWUEAAAAAAAAAAA8FAFlBAAAAAAAAAAAARAUAWUEAAAAAAAAAAABETQBZQQAAAAAAAAAAAESNAFlCAwAAAAAAAAAARMBEgFlBAAAAAAAAAAAARQBEQFlCAgAAAAAAAAAARUBEwFlCAgAAAAAAAAAIDABZQQAAAAAAAAAAAEVARQBZQQAAAAAAAAAAAAAAAA=</t>
        </r>
      </text>
    </comment>
    <comment ref="A28" authorId="0" shapeId="0" xr:uid="{E951009D-29CE-4AC4-8F5D-A54CE43A6A69}">
      <text>
        <r>
          <rPr>
            <sz val="9"/>
            <color indexed="81"/>
            <rFont val="MS P ゴシック"/>
            <family val="3"/>
            <charset val="128"/>
          </rPr>
          <t>Insight iXlW00001C0000028R0585671234S00000054P01760LAocjBAQBF1NjaVRlZ2ljLmRhdGEuTW9sZWN1bGUBbwF/ARJTY2lUZWdpYy5Nb2xlY3VsZQAAAQFkAv5qAQAAAAIBAgEXGAAAAPz8APwAAgAAAAAAAPC/Aq36XG3FfgdAAh44Z0Rpb+q/AAAAABwAAAD8/AD8AAIAAAAAAADwvwKMSuoENJEAQAIPnDOitDf1vwAAAAAgAAAA/PwA/AACAAAAAAAA8L8CB4GVQ4tsDkACD5wzorQ39b8AAAAAIAAAAPz8APwAAgAAAAAAAPC/Aq36XG3FfgdAAoofY+5aQsY/AAAAABwAAAD8/AD8AAIAAAAAAADwvwJfmEwVjEr2vwLjx5i7lpDlPwAAAAAYAAAA/PwA/AACAAAAAAAA8L8ClBgEVg6tEkACHjhnRGlv6r8AAAAAGAwAAPz8APwAAgAAAAAAAPC/Atc07zhFR/M/Ah44Z0Rpb+q/AAAAABgAAAD8/AD8AAIAAAAAAADwvwJR/Bhz1xICwAKKH2PuWkLGPwAAAAAYCAAA/PwA/AACAAAAAAAA8L8CWRe30QDe4L8Cih9j7lpCxj8AAAAAGAAAAPz8APwAAgAAAAAAAPC/ApJc/kP67Q/AAoofY+5aQsY/AAAAABgAAAD8/AD8AAIAAAAAAADwvwJahjjWxW0TwALjx5i7lpDlPwAAAAAYAAAA/PwA/AACAAAAAAAA8L8CcayL22gACcAC48eYu5aQ5T8AAAAAJAAAAPz8APwAAgAAAAAAAPC/AobJVMGo5BbAAoofY+5aQsY/AAAAABgAAAD8/AD8AAIAAAAAAADwvwLXNO84RUfzPwKKH2PuWkLGPwAAAAAYAAAA/PwA/AACAAAAAAAA8L8CVVInoImw1T8CD5wzorQ39b8AAAAAGAAAAPz8APwAAgAAAAAAAPC/AjtwzojS3uC/Ah44Z0Rpb+q/AAAAABgAAAD8/AD8AAIAAAAAAADwvwJVUiegibDVPwLjx5i7lpDlPwAAAAAYAAAA/PwA/AACAAAAAAAA8L8Cklz+Q/rtD8AC+THmriVkAUAAAAAAGAAAAPz8APwAAgAAAAAAAPC/ApQYBFYOrRBAAlqGONbFbaQ/AAAAABgAAAD8/AD8AAIAAAAAAADwvwKkcD0K1yMWQAI7cM6I0t7UvwAAAAAYAAAA/PwA/AACAAAAAAAA8L8ClBgEVg6tFEACUfwYc9cS+78AAAAAGAAAAPz8APwAAgAAAAAAAPC/AlqGONbFbRPAAvJjzF1LyPo/AAAAABgAAAD8/AD8AAIAAAAAAADwvwJxrIvbaAAJwALyY8xdS8j6PwAAAAABGAQAAWUEAAAAAAAAAAAIAAFlBAAAAAAAAAAADAABZQgAAAAAAAAAACAQAWUEFAAAAAAAAAAUCAFlBAAAAAAAAAAAGAQBZQQQAAAAAAAAABwQAWUEAAAAAAAAAAAgPAFlBAAAAAAAAAAAJCwBZQgMAAAAAAAAACgkAWUEAAAAAAAAAAAsHAFlBAAAAAAAAAAAMCgBZQQAAAAAAAAAADQYAWUEAAAAAAAAAAA4GAFlBAAAAAAAAAAAPDgBZQQAAAAAAAAAAAEQNAFlBAAAAAAAAAAAAREBFgFlCAgAAAAAAAAAARIUAWUEAAAAAAAAAAABExQBZQQAAAAAAAAAAAEUFAFlBAAAAAAAAAAAARUBEQFlBAAAAAAAAAAAARYsAWUEAAAAAAAAAAAgARABZQQAAAAAAAAAAAEVKAFlCAgAAAAAAAAAAAAAAA==</t>
        </r>
      </text>
    </comment>
    <comment ref="A29" authorId="0" shapeId="0" xr:uid="{F6EADB24-C045-44FC-9001-5B28C285F226}">
      <text>
        <r>
          <rPr>
            <sz val="9"/>
            <color indexed="81"/>
            <rFont val="MS P ゴシック"/>
            <family val="3"/>
            <charset val="128"/>
          </rPr>
          <t>Insight iXlW00001C0000029R0585671234S00000056P01216LAocjBAQBF1NjaVRlZ2ljLmRhdGEuTW9sZWN1bGUBbwF/ARJTY2lUZWdpYy5Nb2xlY3VsZQAAAQFkAv5qAQAAAAIBAgEQGAAAAPz8APwAAgAAAAAAAPC/AhB6Nqs+VwrAAmfV52or9um/AAAAABgAAAD8/AD8AAIAAAAAAADwvwLvycNCrWkDwALOqs/VVuzTvwAAAAAYAAAA/PwA/AACAAAAAAAA8L8C78nDQq1pA8ACmSoYldQJ5j8AAAAAGAAAAPz8APwAAgAAAAAAAPC/ApwzorQ3+Pi/Ak0VjErqBPM/AAAAABgAAAD8/AD8AAIAAAAAAADwvwK1pnnHKTrmvwKZKhiV1AnmPwAAAAAYAAAA/PwA/AACAAAAAAAA8L8CtaZ5xyk65r8CzqrP1Vbs078AAAAAGAAAAPz8APwAAgAAAAAAAPC/AjhnRGlv8MU/AmfV52or9um/AAAAABwAAAD8/AD8AAIAAAAAAADwvwIp7Q2+MJnwPwLOqs/VVuzTvwAAAAAYAAAA/PwA/AACAAAAAAAA8L8CotY07zhF8j8CBhIUP8bc5T8AAAAAGAAAAPz8APwAAgAAAAAAAPC/Ai//If329QBAAjLmriXkg+w/AAAAABgIAAD8/AD8AAIAAAAAAADwvwIv/yH99vUEQALdtYR80LOZPwAAAAAcAAAA/PwA/AACAAAAAAAA8L8CCvmgZ7PqDEACFmpN845TtL8AAAAAGAAAAPz8APwAAgAAAAAAAPC/Ai1DHOviNv8/AkM+6Nms+ua/AAAAABgAAAD8/AD8AAIAAAAAAADwvwKcM6K0N/j4vwJn1edqK/bpvwAAAAABEQAAAPz8APwAAgAAAAAAAPC/ArivA+eMqBFAAkcDeAskKMY/AAAAAAERAAAA/PwA/AACAAAAAAAA8L8CRiV1AprIFUACg1FJnYAmyj8AAAAAPAAEAWUEAAAAAAAAAAAECAFlCAwAAAAAAAAACAwBZQQAAAAAAAAAAAwQAWUICAAAAAAAAAAQFAFlBAAAAAAAAAAAFBgBZQQAAAAAAAAAABgcAWUEAAAAAAAAAAAcIAFlBAAAAAAAAAAAICQBZQQAAAAAAAAAACQoAWUEAAAAAAAAAAAoLAFlBBAAAAAAAAAAKDABZQQAAAAAAAAAADAcAWUEAAAAAAAAAAAUNAFlCAgAAAAAAAAANAQBZQQAAAAAAAAAAAAAAAA=</t>
        </r>
      </text>
    </comment>
    <comment ref="A30" authorId="0" shapeId="0" xr:uid="{D2426A88-EC97-485D-879A-65468BF7E831}">
      <text>
        <r>
          <rPr>
            <sz val="9"/>
            <color indexed="81"/>
            <rFont val="MS P ゴシック"/>
            <family val="3"/>
            <charset val="128"/>
          </rPr>
          <t>Insight iXlW00001C0000030R0585671234S00000058P00932LAocjBAQBF1NjaVRlZ2ljLmRhdGEuTW9sZWN1bGUBbwF/ARJTY2lUZWdpYy5Nb2xlY3VsZQAAAQFkAv5qAQAAAAIBAjAYAAAA/PwA/AACAAAAAAAA8L8CbXh6pSxD3D8CXCBB8WPM+T8AAAAAGAAAAPz8APwAAgAAAAAAAPC/AhTQRNjw9PI/AljKMsSxLu4/AAAAABgAAAD8/AD8AAIAAAAAAADwvwLZX3ZPHhYBQAK30QDeAgn0PwAAAAAYAAAA/PwA/AACAAAAAAAA8L8C/MvuycNC7z8CysNCrWneob8AAAAAIAAAAPz8APwAAgAAAAAAAPC/AoXrUbgehfs/Ap2iI7n8h+a/AAAAABwAAAD8/AD8AAIAAAAAAADwvwKze/KwUGuaPwKnCkYldQLWvwAAAAAYAAAA/PwA/AACAAAAAAAA8L8Crthfdk8e0r8CuR6F61G49L8AAAAAGAAAAPz8APwAAgAAAAAAAPC/Ap2iI7n8h/S/ArkehetRuPS/AAAAABgMAAD8/AD8AAIAAAAAAADwvwIoDwu1pnn5vwKnCkYldQLWvwAAAAAcAAAA/PwA/AACAAAAAAAA8L8CY3/ZPXlYBMACysNCrWneob8AAAAAGAAAAPz8APwAAgAAAAAAAPC/AlfsL7snD+m/AoBIv30dOM8/AAAAAAERAAAA/PwA/AACAAAAAAAA8L8CP8bctYR8B0ACjgbwFkhQxD8AAAAALAAEAWUEAAAAAAAAAAAECAFlBAAAAAAAAAAABAwBZQQAAAAAAAAAAAwQAWUIAAAAAAAAAAAMFAFlBAAAAAAAAAAAFBgBZQQAAAAAAAAAABgcAWUEAAAAAAAAAAAcIAFlBAAAAAAAAAAAICQBZQQUAAAAAAAAACAoAWUEAAAAAAAAAAAoFAFlBAAAAAAAAAAAAAAAAA==</t>
        </r>
      </text>
    </comment>
    <comment ref="A31" authorId="0" shapeId="0" xr:uid="{7EC7FFC0-CBD6-4361-BDBB-6003A962244F}">
      <text>
        <r>
          <rPr>
            <sz val="9"/>
            <color indexed="81"/>
            <rFont val="MS P ゴシック"/>
            <family val="3"/>
            <charset val="128"/>
          </rPr>
          <t>Insight iXlW00001C0000031R0585671234S00000060P01104LAocjBAQBF1NjaVRlZ2ljLmRhdGEuTW9sZWN1bGUBbwF/ARJTY2lUZWdpYy5Nb2xlY3VsZQAAAQFkAv5qAQAAAAIBAjgcAAAA/PwA/AACAAAAAAAA8L8CSOF6FK5H6T8CMLsnDwu1zr8AAAAAGAAAAPz8APwAAgAAAAAAAPC/Atv5fmq8dLO/AszuycNCree/AAAAABgAAAD8/AD8AAIAAAAAAADwvwKoxks3iUH7PwLG/rJ78rDkvwAAAAAYAAAA/PwA/AACAAAAAAAA8L8COrTIdr6f7D8Cofgx5q4l6D8AAAAAIAAAAPz8APwAAgAAAAAAAPC/Atv5fmq8dLO/Amb35GGh1vu/AAAAABgAAAD8/AD8AAIAAAAAAADwvwK/nxov3STuvwIwuycPC7XOvwAAAAAYAAAA/PwA/AACAAAAAAAA8L8CZ9Xnaiv2/T8CzczMzMzM7j8AAAAAIAAAAPz8APwAAgAAAAAAAPC/AmrecYqOZAXAAjQRNjy9Uug/AAAAABgIAAD8/AD8AAIAAAAAAADwvwK06nO1FfsCQAJOYhBYObS4PwAAAAAcAAAA/PwA/AACAAAAAAAA8L8Cx7q4jQbwCkAC/Knx0k1igL8AAAAAGAAAAPz8APwAAgAAAAAAAPC/AmrecYqOZAXAAjC7Jw8Ltc6/AAAAABgAAAD8/AD8AAIAAAAAAADwvwKSXP5D+u38vwKaCBueXin0PwAAAAAYAAAA/PwA/AACAAAAAAAA8L8Cklz+Q/rt/L8CzO7Jw0Kt578AAAAAGAAAAPz8APwAAgAAAAAAAPC/AqH4MeauJe6/AjQRNjy9Uug/AAAAADwEAAFlBAAAAAAAAAAACAABZQQAAAAAAAAAAAwAAWUEAAAAAAAAAAAQBAFlCAAAAAAAAAAAFAQBZQQAAAAAAAAAABgMAWUEAAAAAAAAAAAcLAFlBAAAAAAAAAAAIAgBZQQAAAAAAAAAACAkAWUEFAAAAAAAAAAoMAFlBAAAAAAAAAAALDQBZQQAAAAAAAAAADAUAWUEAAAAAAAAAAA0FAFlBAAAAAAAAAAAIBgBZQQAAAAAAAAAABwoAWUEAAAAAAAAAAAAAAAA</t>
        </r>
      </text>
    </comment>
    <comment ref="A32" authorId="0" shapeId="0" xr:uid="{1D1CA9F2-48BE-4C57-A4AB-C09EAEF79543}">
      <text>
        <r>
          <rPr>
            <sz val="9"/>
            <color indexed="81"/>
            <rFont val="MS P ゴシック"/>
            <family val="3"/>
            <charset val="128"/>
          </rPr>
          <t>Insight iXlW00001C0000032R0585671234S00000062P01216LAocjBAQBF1NjaVRlZ2ljLmRhdGEuTW9sZWN1bGUBbwF/ARJTY2lUZWdpYy5Nb2xlY3VsZQAAAQFkAv5qAQAAAAIBAgEQHAAAAPz8APwAAgAAAAAAAPC/Ase6uI0G8ArAAvyp8dJNYoA/AAAAABgIAAD8/AD8AAIAAAAAAADwvwK06nO1FfsCwAJOYhBYObS4vwAAAAAYAAAA/PwA/AACAAAAAAAA8L8C2IFzRpT2/b8CzczMzMzM7r8AAAAAGAAAAPz8APwAAgAAAAAAAPC/Ajq0yHa+n+y/AqH4MeauJei/AAAAABwAAAD8/AD8AAIAAAAAAADwvwJI4XoUrkfpvwIwuycPC7XOPwAAAAAYAAAA/PwA/AACAAAAAAAA8L8CqMZLN4lB+78Cxv6ye/Kw5D8AAAAAGAAAAPz8APwAAgAAAAAAAPC/Atv5fmq8dLM/AszuycNCrec/AAAAACAAAAD8/AD8AAIAAAAAAADwvwLb+X5qvHSzPwJm9+Rhodb7PwAAAAAYAAAA/PwA/AACAAAAAAAA8L8Cv58aL90k7j8CMLsnDwu1zj8AAAAAGAAAAPz8APwAAgAAAAAAAPC/ApJc/kP67fw/AszuycNCrec/AAAAABgAAAD8/AD8AAIAAAAAAADwvwJq3nGKjmQFQAIwuycPC7XOPwAAAAAYAAAA/PwA/AACAAAAAAAA8L8Cat5xio5kBUACNBE2PL1S6L8AAAAAGAAAAPz8APwAAgAAAAAAAPC/AiGwcmiR7fw/ApoIG55eKfS/AAAAABwAAAD8/AD8AAIAAAAAAADwvwK/nxov3STuPwI0ETY8vVLovwAAAAABEQAAAPz8APwAAgAAAAAAAPC/AtBE2PD0ygtAAhIUP8bctcw/AAAAAAERAAAA/PwA/AACAAAAAAAA8L8C9pfdk4cFEkACJzEIrBxa0D8AAAAAPAQAAWUEFAAAAAAAAAAECAFlBAAAAAAAAAAACAwBZQQAAAAAAAAAAAwQAWUEAAAAAAAAAAAQFAFlBAAAAAAAAAAAFAQBZQQAAAAAAAAAABAYAWUEAAAAAAAAAAAYHAFlCAAAAAAAAAAAGCABZQQAAAAAAAAAACAkAWUIDAAAAAAAAAAkKAFlBAAAAAAAAAAAKCwBZQgIAAAAAAAAACwwAWUEAAAAAAAAAAAwNAFlCAgAAAAAAAAANCABZQQAAAAAAAAAAAAAAAA=</t>
        </r>
      </text>
    </comment>
    <comment ref="A33" authorId="0" shapeId="0" xr:uid="{E6D86D5C-BC9D-49C4-9DAC-05D9C3F0F3D0}">
      <text>
        <r>
          <rPr>
            <sz val="9"/>
            <color indexed="81"/>
            <rFont val="MS P ゴシック"/>
            <family val="3"/>
            <charset val="128"/>
          </rPr>
          <t>Insight iXlW00001C0000033R0585671234S00000064P01832LAocjBAQBF1NjaVRlZ2ljLmRhdGEuTW9sZWN1bGUBbwF/ARJTY2lUZWdpYy5Nb2xlY3VsZQAAAQFkAv5qAQAAAAIBAgEYGAAAAPz8APwAAgAAAAAAAPC/Au4NvjCZKgpAAjhnRGlv8OU/AAAAABwAAAD8/AD8AAIAAAAAAADwvwLtDb4wmSoGQAIsZRniWBfHvwAAAAAgAAAA/PwA/AACAAAAAAAA8L8C9wZfmEwVEUACOGdEaW/w5T8AAAAAIAAAAPz8APwAAgAAAAAAAPC/Au0NvjCZKgZAAt6Th4Va0/g/AAAAABwAAAD8/AD8AAIAAAAAAADwvwIm5IOezarzvwIsZRniWBfHvwAAAAAYAAAA/PwA/AACAAAAAAAA8L8C9wZfmEwVE0AC3pOHhVrT+D8AAAAAGAwAAPz8APwAAgAAAAAAAPC/AtsbfGEyVfw/AixlGeJYF8e/AAAAABgAAAD8/AD8AAIAAAAAAADwvwIm5IOezar7vwLnjCjtDb7wvwAAAAAYAAAA/PwA/AACAAAAAAAA8L8CE/JBz2bVBcAC54wo7Q2+8L8AAAAAGAgAAPz8APwAAgAAAAAAAPC/Ai4hH/RsVs2/AixlGeJYF8e/AAAAABgAAAD8/AD8AAIAAAAAAADwvwLtDb4wmeoSwAJYObTIdr7wvwAAAAAYAAAA/PwA/AACAAAAAAAA8L8C2xt8YTLVCcACLGUZ4lgXx78AAAAAGAAAAPz8APwAAgAAAAAAAPC/AhPyQc9m1QnAApqZmZmZmf6/AAAAABgAAAD8/AD8AAIAAAAAAADwvwLtDb4wmeoQwAKamZmZmZn+vwAAAAAYAAAA/PwA/AACAAAAAAAA8L8C7Q2+MJnqEMACLGUZ4lgXx78AAAAAGAAAAPz8APwAAgAAAAAAAPC/AtsbfGEyVfQ/AjhnRGlv8OU/AAAAABgAAAD8/AD8AAIAAAAAAADwvwLbG3xhMlX0PwLnjCjtDb7wvwAAAAAYAAAA/PwA/AACAAAAAAAA8L8Cam/whclU0T8C54wo7Q2+8L8AAAAAGAAAAPz8APwAAgAAAAAAAPC/Ampv8IXJVNE/AjhnRGlv8OU/AAAAACAAAAD8/AD8AAIAAAAAAADwvwLtDb4wmeoWwAJYObTIdr7wvwAAAAAYAAAA/PwA/AACAAAAAAAA8L8CzV1LyAc9D0AC78nDQq1pAEAAAAAAGAAAAPz8APwAAgAAAAAAAPC/AvcGX5hMFRVAAkhQ/BhzVwNAAAAAABgAAAD8/AD8AAIAAAAAAADwvwIHX5hMFYwWQALek4eFWtPwPwAAAAAYAAAA/PwA/AACAAAAAAAA8L8C7Q2+MJnqGMACLGUZ4lgXx78AAAAAARkEAAFlBAAAAAAAAAAACAABZQQAAAAAAAAAAAwAAWUIAAAAAAAAAAAkEAFlBBQAAAAAAAAAFAgBZQQAAAAAAAAAABgEAWUEEAAAAAAAAAAcEAFlBAAAAAAAAAAAIBwBZQQAAAAAAAAAACQBEQFlBAAAAAAAAAAAKDQBZQgMAAAAAAAAACwgAWUEAAAAAAAAAAAwIAFlCAwAAAAAAAAANDABZQQAAAAAAAAAADgsAWUICAAAAAAAAAA8GAFlBAAAAAAAAAAAARAYAWUEAAAAAAAAAAABEQEQAWUEAAAAAAAAAAABEjwBZQQAAAAAAAAAAAETKAFlBAAAAAAAAAAAARQUAWUEAAAAAAAAAAABFRQBZQQAAAAAAAAAAAEWFAFlBAAAAAAAAAAAARcBEwFlBAAAAAAAAAAAARIkAWUEAAAAAAAAAAAoOAFlBAAAAAAAAAAAAAAAAA==</t>
        </r>
      </text>
    </comment>
    <comment ref="A34" authorId="0" shapeId="0" xr:uid="{9C0C81AB-1E0C-43BA-8958-D3C213CA1E3B}">
      <text>
        <r>
          <rPr>
            <sz val="9"/>
            <color indexed="81"/>
            <rFont val="MS P ゴシック"/>
            <family val="3"/>
            <charset val="128"/>
          </rPr>
          <t>Insight iXlW00001C0000034R0585671234S00000066P01216LAocjBAQBF1NjaVRlZ2ljLmRhdGEuTW9sZWN1bGUBbwF/ARJTY2lUZWdpYy5Nb2xlY3VsZQAAAQFkAv5qAQAAAAIBAgEQHAAAAPz8APwAAgAAAAAAAPC/Ase6uI0G8ArAAvyp8dJNYoA/AAAAABgMAAD8/AD8AAIAAAAAAADwvwK06nO1FfsCwAJOYhBYObS4vwAAAAAYAAAA/PwA/AACAAAAAAAA8L8C2IFzRpT2/b8CzczMzMzM7r8AAAAAGAAAAPz8APwAAgAAAAAAAPC/Ajq0yHa+n+y/AqH4MeauJei/AAAAABwAAAD8/AD8AAIAAAAAAADwvwJI4XoUrkfpvwIwuycPC7XOPwAAAAAYAAAA/PwA/AACAAAAAAAA8L8CqMZLN4lB+78Cxv6ye/Kw5D8AAAAAGAAAAPz8APwAAgAAAAAAAPC/Atv5fmq8dLM/AszuycNCrec/AAAAACAAAAD8/AD8AAIAAAAAAADwvwLb+X5qvHSzPwJm9+Rhodb7PwAAAAAYAAAA/PwA/AACAAAAAAAA8L8Cv58aL90k7j8CMLsnDwu1zj8AAAAAGAAAAPz8APwAAgAAAAAAAPC/ApJc/kP67fw/AszuycNCrec/AAAAABgAAAD8/AD8AAIAAAAAAADwvwJq3nGKjmQFQAIwuycPC7XOPwAAAAAYAAAA/PwA/AACAAAAAAAA8L8Cat5xio5kBUACNBE2PL1S6L8AAAAAGAAAAPz8APwAAgAAAAAAAPC/AiGwcmiR7fw/ApoIG55eKfS/AAAAABwAAAD8/AD8AAIAAAAAAADwvwK/nxov3STuPwI0ETY8vVLovwAAAAABEQAAAPz8APwAAgAAAAAAAPC/AtBE2PD0ygtAAhIUP8bctcw/AAAAAAERAAAA/PwA/AACAAAAAAAA8L8C9pfdk4cFEkACJzEIrBxa0D8AAAAAPAQAAWUEEAAAAAAAAAAECAFlBAAAAAAAAAAACAwBZQQAAAAAAAAAAAwQAWUEAAAAAAAAAAAQFAFlBAAAAAAAAAAAFAQBZQQAAAAAAAAAABAYAWUEAAAAAAAAAAAYHAFlCAAAAAAAAAAAGCABZQQAAAAAAAAAACAkAWUIDAAAAAAAAAAkKAFlBAAAAAAAAAAAKCwBZQgIAAAAAAAAACwwAWUEAAAAAAAAAAAwNAFlCAgAAAAAAAAANCABZQQAAAAAAAAAAAAAAAA=</t>
        </r>
      </text>
    </comment>
    <comment ref="A35" authorId="0" shapeId="0" xr:uid="{1C629115-ECBE-4C92-9C41-452AD0A211B4}">
      <text>
        <r>
          <rPr>
            <sz val="9"/>
            <color indexed="81"/>
            <rFont val="MS P ゴシック"/>
            <family val="3"/>
            <charset val="128"/>
          </rPr>
          <t>Insight iXlW00001C0000035R0585671234S00000068P00860LAocjBAQBF1NjaVRlZ2ljLmRhdGEuTW9sZWN1bGUBbwF/ARJTY2lUZWdpYy5Nb2xlY3VsZQAAAQFkAv5qAQAAAAIBAiwYAAAA/PwA/AACAAAAAAAA8L8CqhPQRNjw+D8CZ2ZmZmZm5j8AAAAAGAAAAPz8APwAAgAAAAAAAPC/AqoT0ETY8Pg/AjMzMzMzM9O/AAAAACAAAAD8/AD8AAIAAAAAAADwvwIukKD4MWYDQAKamZmZmZnpvwAAAAAcAAAA/PwA/AACAAAAAAAA8L8C0GbV52or5j8CmpmZmZmZ6b8AAAAAGAwAAPz8APwAAgAAAAAAAPC/AtBm1edqK8a/AjMzMzMzM9O/AAAAABgAAAD8/AD8AAIAAAAAAADwvwLQZtXnaivGvwJnZmZmZmbmPwAAAAAYAAAA/PwA/AACAAAAAAAA8L8CHA3gLZCg8L8CMzMzMzMz8z8AAAAAGAAAAPz8APwAAgAAAAAAAPC/Al1txf6ye/6/AmdmZmZmZuY/AAAAABwAAAD8/AD8AAIAAAAAAADwvwLOGVHaG3z+vwIzMzMzMzPTvwAAAAAYAAAA/PwA/AACAAAAAAAA8L8CHA3gLZCg8L8CmpmZmZmZ6b8AAAAAAREAAAD8/AD8AAIAAAAAAADwvwKV9gZfmMwJQAKamZmZmZnJPwAAAAAoAAQBZQQAAAAAAAAAAAQIAWUIAAAAAAAAAAAEDAFlBAAAAAAAAAAAEAwBZQQQAAAAAAAAABAUAWUEAAAAAAAAAAAUGAFlBAAAAAAAAAAAGBwBZQQAAAAAAAAAABwgAWUEAAAAAAAAAAAgJAFlBAAAAAAAAAAAJBABZQQAAAAAAAAAAAAAAAA=</t>
        </r>
      </text>
    </comment>
    <comment ref="A36" authorId="0" shapeId="0" xr:uid="{88A947F2-8FAB-42A4-AC8C-3CA3F52A04F9}">
      <text>
        <r>
          <rPr>
            <sz val="9"/>
            <color indexed="81"/>
            <rFont val="MS P ゴシック"/>
            <family val="3"/>
            <charset val="128"/>
          </rPr>
          <t>Insight iXlW00001C0000036R0585671234S00000070P01088LAocjBAQBF1NjaVRlZ2ljLmRhdGEuTW9sZWN1bGUBbwF/ARJTY2lUZWdpYy5Nb2xlY3VsZQAAAQFkAv5qAQAAAAIBAjggAAAA/PwA/AACAAAAAAAA8L8C6Pup8dJNyj8CVcGopE5A9D8AAAAAGAAAAPz8APwAAgAAAAAAAPC/Avp+arx0k+Y/Ak2EDU+vlNk/AAAAABwAAAD8/AD8AAIAAAAAAADwvwLo+6nx0k3KPwK6/If029fdvwAAAAAYDAAA/PwA/AACAAAAAAAA8L8CBoGVQ4ts6b8CuvyH9NvX3b8AAAAAGAAAAPz8APwAAgAAAAAAAPC/AoPAyqFFtvS/Ak2EDU+vlNk/AAAAABgAAAD8/AD8AAIAAAAAAADwvwJCYOXQIlsCwAJNhA1Pr5TZPwAAAAAYAAAA/PwA/AACAAAAAAAA8L8CQmDl0CJbBsACuvyH9NvX3b8AAAAAHAAAAPz8APwAAgAAAAAAAPC/AkJg5dAiWwLAAnBfB84ZUfW/AAAAABgAAAD8/AD8AAIAAAAAAADwvwKDwMqhRbb0vwJwXwfOGVH1vwAAAAAYAAAA/PwA/AACAAAAAAAA8L8CfT81XrpJ+z8CTYQNT6+U2T8AAAAAGAAAAPz8APwAAgAAAAAAAPC/AgajkjoBTQNAAqFns+pztfE/AAAAABgAAAD8/AD8AAIAAAAAAADwvwJNpgpGJfUIQAJNhA1Pr5TZPwAAAAAYAAAA/PwA/AACAAAAAAAA8L8CBqOSOgFNA0AC6pWyDHGs078AAAAAAREAAAD8/AD8AAIAAAAAAADwvwKzDHGsi1sPQAKx4emVsgyhvwAAAAA4AAQBZQgAAAAAAAAAAAQIAWUEAAAAAAAAAAAMCAFlBBAAAAAAAAAADBABZQQAAAAAAAAAABAUAWUEAAAAAAAAAAAUGAFlBAAAAAAAAAAAGBwBZQQAAAAAAAAAABwgAWUEAAAAAAAAAAAgDAFlBAAAAAAAAAAABCQBZQQAAAAAAAAAACQoAWUEAAAAAAAAAAAoLAFlBAAAAAAAAAAALDABZQQAAAAAAAAAADAkAWUEAAAAAAAAAAAAAAAA</t>
        </r>
      </text>
    </comment>
    <comment ref="A37" authorId="0" shapeId="0" xr:uid="{95675BC7-6927-4B1A-BFD3-1313546849B9}">
      <text>
        <r>
          <rPr>
            <sz val="9"/>
            <color indexed="81"/>
            <rFont val="MS P ゴシック"/>
            <family val="3"/>
            <charset val="128"/>
          </rPr>
          <t>Insight iXlW00001C0000037R0585671234S00000072P01688LAocjBAQBF1NjaVRlZ2ljLmRhdGEuTW9sZWN1bGUBbwF/ARJTY2lUZWdpYy5Nb2xlY3VsZQAAAQFkAv5qAQAAAAIBAgEWGAAAAPz8APwAAgAAAAAAAPC/AhODwMqhRf+/AltCPujZrOY/AAAAABwAAAD8/AD8AAIAAAAAAADwvwITg8DKoUX3vwIpXI/C9SjEvwAAAAAgAAAA/PwA/AACAAAAAAAA8L8CikFg5dCiB8ACW0I+6Nms5j8AAAAAGAAAAPz8APwAAgAAAAAAAPC/Aj/o2az6XARAAilcj8L1KMS/AAAAABgAAAD8/AD8AAIAAAAAAADwvwIOvjCZKhjdvwIpXI/C9SjEvwAAAAAgAAAA/PwA/AACAAAAAAAA8L8CE4PAyqFF978Cb4EExY8x+T8AAAAAGAAAAPz8APwAAgAAAAAAAPC/An3Qs1n1ufg/Ailcj8L1KMS/AAAAABwAAAD8/AD8AAIAAAAAAADwvwJ90LNZ9bnwPwLHSzeJQWDwvwAAAAAYAAAA/PwA/AACAAAAAAAA8L8CP+jZrPpcCEACx0s3iUFg8L8AAAAAGAAAAPz8APwAAgAAAAAAAPC/AopBYOXQogvAAm+BBMWPMfk/AAAAABgMAAD8/AD8AAIAAAAAAADwvwKRD3o2qz6nPwLHSzeJQWDwvwAAAAAkAAAA/PwA/AACAAAAAAAA8L8Cd76fGi9dBEACCawcWmQ7/r8AAAAAGAAAAPz8APwAAgAAAAAAAPC/AhODwMqhRf+/AsdLN4lBYPC/AAAAABgAAAD8/AD8AAIAAAAAAADwvwITg8DKoUX3vwIJrBxaZDv+vwAAAAAYAAAA/PwA/AACAAAAAAAA8L8CP+jZrPpcCEACeekmMQis5j8AAAAAGAAAAPz8APwAAgAAAAAAAPC/AvFjzF1LSBHAAm+BBMWPMfE/AAAAABgAAAD8/AD8AAIAAAAAAADwvwKKQWDl0KIPwALZ8PRKWYYDQAAAAAAYAAAA/PwA/AACAAAAAAAA8L8CaZHtfD+1BMACuECC4seYAEAAAAAAGAAAAPz8APwAAgAAAAAAAPC/Ah/0bFZ9LhBAAlafq63YX/C/AAAAABgAAAD8/AD8AAIAAAAAAADwvwJKDAIrhxbdvwIJrBxaZDv+vwAAAAAYAAAA/PwA/AACAAAAAAAA8L8CH/RsVn0uEEACW0I+6Nms5j8AAAAAGAAAAPz8APwAAgAAAAAAAPC/Ah/0bFZ9LhJAAqH4MeauJcS/AAAAAAEXBAABZQQAAAAAAAAAAAgAAWUEAAAAAAAAAAAMGAFlBAAAAAAAAAAAEAQBZQQAAAAAAAAAABQAAWUIAAAAAAAAAAAYHAFlBAAAAAAAAAAAKBwBZQQQAAAAAAAAACAMAWUEAAAAAAAAAAAkCAFlBAAAAAAAAAAAKBABZQQAAAAAAAAAACwgAWUEAAAAAAAAAAAwBAFlBAAAAAAAAAAANDABZQQAAAAAAAAAADgMAWUIDAAAAAAAAAA8JAFlBAAAAAAAAAAAARAkAWUEAAAAAAAAAAABESQBZQQAAAAAAAAAAAESIAFlCAgAAAAAAAAAARM0AWUEAAAAAAAAAAABFDgBZQQAAAAAAAAAAAEVARQBZQgIAAAAAAAAAAETKAFlBAAAAAAAAAAAARUBEgFlBAAAAAAAAAAAAAAAAA==</t>
        </r>
      </text>
    </comment>
    <comment ref="A38" authorId="0" shapeId="0" xr:uid="{69AAFCD6-0B72-4C6D-9C44-88AE15DD94CE}">
      <text>
        <r>
          <rPr>
            <sz val="9"/>
            <color indexed="81"/>
            <rFont val="MS P ゴシック"/>
            <family val="3"/>
            <charset val="128"/>
          </rPr>
          <t>Insight iXlW00001C0000038R0585671234S00000074P01216LAocjBAQBF1NjaVRlZ2ljLmRhdGEuTW9sZWN1bGUBbwF/ARJTY2lUZWdpYy5Nb2xlY3VsZQAAAQFkAv5qAQAAAAIBAgEQHAAAAPz8APwAAgAAAAAAAPC/Ase6uI0G8ApAAvyp8dJNYoC/AAAAABgMAAD8/AD8AAIAAAAAAADwvwK06nO1FfsCQAJOYhBYObS4PwAAAAAYAAAA/PwA/AACAAAAAAAA8L8C2IFzRpT2/T8CzczMzMzM7j8AAAAAGAAAAPz8APwAAgAAAAAAAPC/Ajq0yHa+n+w/AqH4MeauJeg/AAAAABwAAAD8/AD8AAIAAAAAAADwvwJI4XoUrkfpPwIwuycPC7XOvwAAAAAYAAAA/PwA/AACAAAAAAAA8L8CqMZLN4lB+z8Cxv6ye/Kw5L8AAAAAGAAAAPz8APwAAgAAAAAAAPC/Atv5fmq8dLO/AszuycNCree/AAAAACAAAAD8/AD8AAIAAAAAAADwvwLb+X5qvHSzvwJm9+Rhodb7vwAAAAAYAAAA/PwA/AACAAAAAAAA8L8Cv58aL90k7r8CMLsnDwu1zr8AAAAAGAAAAPz8APwAAgAAAAAAAPC/Ar+fGi/dJO6/AjQRNjy9Uug/AAAAABgAAAD8/AD8AAIAAAAAAADwvwIhsHJoke38vwKaCBueXin0PwAAAAAYAAAA/PwA/AACAAAAAAAA8L8Cat5xio5kBcACNBE2PL1S6D8AAAAAHAAAAPz8APwAAgAAAAAAAPC/AmrecYqOZAXAAjC7Jw8Ltc6/AAAAABgAAAD8/AD8AAIAAAAAAADwvwKSXP5D+u38vwLM7snDQq3nvwAAAAABEQAAAPz8APwAAgAAAAAAAPC/ApeQD3o2qxBAAicxCKwcWtC/AAAAAAERAAAA/PwA/AACAAAAAAAA8L8CJQaBlUPLFEACEhQ/xty1zL8AAAAAPAQAAWUEEAAAAAAAAAAECAFlBAAAAAAAAAAACAwBZQQAAAAAAAAAAAwQAWUEAAAAAAAAAAAQFAFlBAAAAAAAAAAAFAQBZQQAAAAAAAAAABAYAWUEAAAAAAAAAAAYHAFlCAAAAAAAAAAAGCABZQQAAAAAAAAAACAkAWUIDAAAAAAAAAAkKAFlBAAAAAAAAAAAKCwBZQgIAAAAAAAAACwwAWUEAAAAAAAAAAAwNAFlCAgAAAAAAAAANCABZQQAAAAAAAAAAAAAAAA=</t>
        </r>
      </text>
    </comment>
    <comment ref="A39" authorId="0" shapeId="0" xr:uid="{C66BE2F5-64A5-461B-A224-FB330CE272F6}">
      <text>
        <r>
          <rPr>
            <sz val="9"/>
            <color indexed="81"/>
            <rFont val="MS P ゴシック"/>
            <family val="3"/>
            <charset val="128"/>
          </rPr>
          <t>Insight iXlW00001C0000039R0585671234S00000076P01684LAocjBAQBF1NjaVRlZ2ljLmRhdGEuTW9sZWN1bGUBbwF/ARJTY2lUZWdpYy5Nb2xlY3VsZQAAAQFkAv5qAQAAAAIBAgEWGAAAAPz8APwAAgAAAAAAAPC/ArWmeccpugDAAmWqYFRSJ+Q/AAAAABwAAAD8/AD8AAIAAAAAAADwvwJqTfOOU3T5vwJ6WKg1zTvOvwAAAAAgAAAA/PwA/AACAAAAAAAA8L8CtaZ5xym6CMACZapgVFIn5D8AAAAAGAAAAPz8APwAAgAAAAAAAPC/AtSa5h2n6OK/AnpYqDXNO86/AAAAACAAAAD8/AD8AAIAAAAAAADwvwJqTfOOU3T5vwLlYaHWNO/3PwAAAAAYAAAA/PwA/AACAAAAAAAA8L8CtaZ5xym6DMAC5WGh1jTv9z8AAAAAHAAAAPz8APwAAgAAAAAAAPC/AixlGeJYF+0/AlFrmnecovG/AAAAABgIAAD8/AD8AAIAAAAAAADwvwKi1jTvOEW3vwJRa5p3nKLxvwAAAAAYAAAA/PwA/AACAAAAAAAA8L8CiUFg5dCiEUAC8fRKWYY4zr8AAAAAGAAAAPz8APwAAgAAAAAAAPC/ApayDHGsi/Y/AnpYqDXNO86/AAAAABgAAAD8/AD8AAIAAAAAAADwvwJLWYY41kUDQAJ6WKg1zTvOvwAAAAAYAAAA/PwA/AACAAAAAAAA8L8CtaZ5xym6AMACUWuad5yi8b8AAAAAJAAAAPz8APwAAgAAAAAAAPC/AopBYOXQohVAAvH0SlmGOM6/AAAAABgAAAD8/AD8AAIAAAAAAADwvwITg8DKoUUPQAJHA3gLJCjkPwAAAAAYAAAA/PwA/AACAAAAAAAA8L8CE4PAyqFFD0ACUWuad5yi8b8AAAAAGAAAAPz8APwAAgAAAAAAAPC/AktZhjjWRQdAAmWqYFRSJ+Q/AAAAABgAAAD8/AD8AAIAAAAAAADwvwJLWYY41kUHQAJRa5p3nKLxvwAAAAAYAAAA/PwA/AACAAAAAAAA8L8Cak3zjlN0+b8Ck8t/SL99/78AAAAAGAAAAPz8APwAAgAAAAAAAPC/Amsr9pfd0xHAAsrDQq1p3u8/AAAAABgAAAD8/AD8AAIAAAAAAADwvwJb07zjFF0QwAIUYcPTK+UCQAAAAAAYAAAA/PwA/AACAAAAAAAA8L8ClfYGX5jMBcAC5WGh1jTv/z8AAAAAGAAAAPz8APwAAgAAAAAAAPC/AtSa5h2n6OK/ApPLf0i/ff+/AAAAAAEXBAABZQQAAAAAAAAAAAgAAWUEAAAAAAAAAAAMBAFlBAAAAAAAAAAAEAABZQgAAAAAAAAAABQIAWUEAAAAAAAAAAAcGAFlBBQAAAAAAAAAHAwBZQQAAAAAAAAAACA4AWUEAAAAAAAAAAAkGAFlBAAAAAAAAAAAKCQBZQQAAAAAAAAAACwEAWUEAAAAAAAAAAAwIAFlBAAAAAAAAAAANDwBZQQAAAAAAAAAADgBEAFlCAgAAAAAAAAAPCgBZQgMAAAAAAAAAAEQKAFlBAAAAAAAAAAAAREsAWUEAAAAAAAAAAABEhQBZQQAAAAAAAAAAAETFAFlBAAAAAAAAAAAARQUAWUEAAAAAAAAAAABFQERAWUEAAAAAAAAAAABFRwBZQQAAAAAAAAAACA0AWUICAAAAAAAAAAAAAAA</t>
        </r>
      </text>
    </comment>
    <comment ref="A40" authorId="0" shapeId="0" xr:uid="{A5DB65D2-074B-4922-80E8-5CCD0528A704}">
      <text>
        <r>
          <rPr>
            <sz val="9"/>
            <color indexed="81"/>
            <rFont val="MS P ゴシック"/>
            <family val="3"/>
            <charset val="128"/>
          </rPr>
          <t>Insight iXlW00001C0000040R0585671234S00000078P00860LAocjBAQBF1NjaVRlZ2ljLmRhdGEuTW9sZWN1bGUBbwF/ARJTY2lUZWdpYy5Nb2xlY3VsZQAAAQFkAv5qAQAAAAIBAiwYAAAA/PwA/AACAAAAAAAA8L8CqhPQRNjw+D8CZ2ZmZmZm5j8AAAAAGAAAAPz8APwAAgAAAAAAAPC/AqoT0ETY8Pg/AjMzMzMzM9O/AAAAACAAAAD8/AD8AAIAAAAAAADwvwIukKD4MWYDQAKamZmZmZnpvwAAAAAcAAAA/PwA/AACAAAAAAAA8L8C0GbV52or5j8CmpmZmZmZ6b8AAAAAGAgAAPz8APwAAgAAAAAAAPC/AtBm1edqK8a/AjMzMzMzM9O/AAAAABgAAAD8/AD8AAIAAAAAAADwvwLQZtXnaivGvwJnZmZmZmbmPwAAAAAYAAAA/PwA/AACAAAAAAAA8L8CHA3gLZCg8L8CMzMzMzMz8z8AAAAAGAAAAPz8APwAAgAAAAAAAPC/Al1txf6ye/6/AmdmZmZmZuY/AAAAABwAAAD8/AD8AAIAAAAAAADwvwLOGVHaG3z+vwIzMzMzMzPTvwAAAAAYAAAA/PwA/AACAAAAAAAA8L8CHA3gLZCg8L8CmpmZmZmZ6b8AAAAAAREAAAD8/AD8AAIAAAAAAADwvwKV9gZfmMwJQAKamZmZmZnJPwAAAAAoAAQBZQQAAAAAAAAAAAQIAWUIAAAAAAAAAAAEDAFlBAAAAAAAAAAAEAwBZQQUAAAAAAAAABAUAWUEAAAAAAAAAAAUGAFlBAAAAAAAAAAAGBwBZQQAAAAAAAAAABwgAWUEAAAAAAAAAAAgJAFlBAAAAAAAAAAAJBABZQQAAAAAAAAAAAAAAAA=</t>
        </r>
      </text>
    </comment>
    <comment ref="A41" authorId="0" shapeId="0" xr:uid="{185C2D45-72D8-4945-981B-995289AA0000}">
      <text>
        <r>
          <rPr>
            <sz val="9"/>
            <color indexed="81"/>
            <rFont val="MS P ゴシック"/>
            <family val="3"/>
            <charset val="128"/>
          </rPr>
          <t>Insight iXlW00001C0000041R0585671234S00000080P00980LAocjBAQBF1NjaVRlZ2ljLmRhdGEuTW9sZWN1bGUBbwF/ARJTY2lUZWdpYy5Nb2xlY3VsZQAAAQFkAv5qAQAAAAIBAjQYAAAA/PwA/AACAAAAAAAA8L8CAAAAAAAABEACYxBYObTI9D8AAAAAGAAAAPz8APwAAgAAAAAAAPC/AgAAAAAAAABAAoPAyqFFtts/AAAAABgAAAD8/AD8AAIAAAAAAADwvwIAAAAAAAAEQAKDwMqhRbbbvwAAAAAYAAAA/PwA/AACAAAAAAAA8L8BAoPAyqFFtts/AAAAACAAAAD8/AD8AAIAAAAAAADwvwIAAAAAAADgPwJjEFg5tMj0PwAAAAAcAAAA/PwA/AACAAAAAAAA8L8CAAAAAAAA4D8Cg8DKoUW2278AAAAAGAgAAPz8APwAAgAAAAAAAPC/AgAAAAAAAOC/AoPAyqFFttu/AAAAABgAAAD8/AD8AAIAAAAAAADwvwIAAAAAAADwvwKDwMqhRbbbPwAAAAAYAAAA/PwA/AACAAAAAAAA8L8CAAAAAAAAAMACg8DKoUW22z8AAAAAGAAAAPz8APwAAgAAAAAAAPC/AgAAAAAAAATAAoPAyqFFttu/AAAAABwAAAD8/AD8AAIAAAAAAADwvwIAAAAAAAAAwAJjEFg5tMj0vwAAAAAYAAAA/PwA/AACAAAAAAAA8L8CAAAAAAAA8L8CYxBYObTI9L8AAAAAAREAAAD8/AD8AAIAAAAAAADwvwJnZmZmZmYKQAAAAAAAMAAEAWUEAAAAAAAAAAAECAFlBAAAAAAAAAAABAwBZQQAAAAAAAAAAAwQAWUIAAAAAAAAAAAMFAFlBAAAAAAAAAAAGBQBZQQUAAAAAAAAABgcAWUEAAAAAAAAAAAcIAFlBAAAAAAAAAAAICQBZQQAAAAAAAAAACQoAWUEAAAAAAAAAAAoLAFlBAAAAAAAAAAALBgBZQQAAAAAAAAAAAAAAAA=</t>
        </r>
      </text>
    </comment>
    <comment ref="A42" authorId="0" shapeId="0" xr:uid="{F0AD0C3B-7BEA-4E6E-B166-2F2B830F2C97}">
      <text>
        <r>
          <rPr>
            <sz val="9"/>
            <color indexed="81"/>
            <rFont val="MS P ゴシック"/>
            <family val="3"/>
            <charset val="128"/>
          </rPr>
          <t>Insight iXlW00001C0000042R0585671234S00000082P01000LAocjBAQBF1NjaVRlZ2ljLmRhdGEuTW9sZWN1bGUBbwF/ARJTY2lUZWdpYy5Nb2xlY3VsZQAAAQFkAv5qAQAAAAIBAjQYAAAA/PwA/AACAAAAAAAA8L8CJ8KGp1dKDEACtTf4wmSq5r8AAAAAIAAAAPz8APwAAgAAAAAAAPC/As07TtGRXAVAAtPe4AuTqcq/AAAAABgAAAD8/AD8AAIAAAAAAADwvwJZF7fRAN78PwK1N/jCZKrmvwAAAAAYAAAA/PwA/AACAAAAAAAA8L8CL26jAbwF7j8C097gC5Opyr8AAAAAIAAAAPz8APwAAgAAAAAAAPC/Ai9uowG8Be4/AkzIBz2bVek/AAAAABwAAAD8/AD8AAIAAAAAAADwvwJdbcX+snuyPwK1N/jCZKrmvwAAAAAYCAAA/PwA/AACAAAAAAAA8L8CumsJ+aBn6b8C097gC5Opyr8AAAAAGAAAAPz8APwAAgAAAAAAAPC/ArprCfmgZ+m/AkzIBz2bVek/AAAAABgAAAD8/AD8AAIAAAAAAADwvwIfFmpN8476vwK1N/jCZKr0PwAAAAAYAAAA/PwA/AACAAAAAAAA8L8CMLsnDws1BMACam/whclU6T8AAAAAHAAAAPz8APwAAgAAAAAAAPC/AjC7Jw8LNQTAAtPe4AuTqcq/AAAAABgAAAD8/AD8AAIAAAAAAADwvwIfFmpN8476vwK1N/jCZKrmvwAAAAABEQAAAPz8APwAAgAAAAAAAPC/AkeU9gZfWBFAAtPe4AuTqdI/AAAAADAABAFlBAAAAAAAAAAABAgBZQQAAAAAAAAAAAgMAWUEAAAAAAAAAAAMEAFlCAAAAAAAAAAADBQBZQQAAAAAAAAAABgUAWUEFAAAAAAAAAAYHAFlBAAAAAAAAAAAHCABZQQAAAAAAAAAACAkAWUEAAAAAAAAAAAkKAFlBAAAAAAAAAAAKCwBZQQAAAAAAAAAACwYAWUEAAAAAAAAAAAAAAAA</t>
        </r>
      </text>
    </comment>
    <comment ref="A43" authorId="0" shapeId="0" xr:uid="{BF7FBDDA-A949-4830-8CB5-9BB161B59ADB}">
      <text>
        <r>
          <rPr>
            <sz val="9"/>
            <color indexed="81"/>
            <rFont val="MS P ゴシック"/>
            <family val="3"/>
            <charset val="128"/>
          </rPr>
          <t>Insight iXlW00001C0000043R0585671234S00000084P01380LAocjBAQBF1NjaVRlZ2ljLmRhdGEuTW9sZWN1bGUBbwF/ARJTY2lUZWdpYy5Nb2xlY3VsZQAAAQFkAv5qAQAAAAIAAgESGAAAAPz8APwAAgAAAAAAAPC/Ar8OnDOitPE/AvH0SlmGON6/AAAAABgAAAD8/AD8AAIAAAAAAADwvwJrvHSTGATkvwLx9EpZhjjevwAAAAAcAAAA/PwA/AACAAAAAAAA8L8C63O1FfvLzj8CeXqlLEMc778AAAAAGAAAAPz8APwAAgAAAAAAAPC/Ane+nxov3fe/AvOwUGuad5w/AAAAACAAAAD8/AD8AAIAAAAAAADwvwIBb4EExY//PwJ5eqUsQxzvvwAAAAAgAAAA/PwA/AACAAAAAAAA8L8Cvw6cM6K08T8CiIVa07zj4D8AAAAAGAAAAPz8APwAAgAAAAAAAPC/Ane+nxov3fe/AsRCrWnecfA/AAAAABgAAAD8/AD8AAIAAAAAAADwvwKhZ7Pqc7UGQALx9EpZhjjevwAAAAAkAAAA/PwA/AACAAAAAAAA8L8Ca7x0kxgE5L8CxEKtad5x+D8AAAAAGAAAAPz8APwAAgAAAAAAAPC/Aqrx0k1iEMC/AhaMSuoENNk/AAAAABgAAAD8/AD8AAIAAAAAAADwvwI1XrpJDALyvwJ+HThnRGn1vwAAAAAYAAAA/PwA/AACAAAAAAAA8L8CXI/C9SjcAsAC8fRKWYY43r8AAAAAGAAAAPz8APwAAgAAAAAAAPC/AlyPwvUo3ALAAsRCrWnecfg/AAAAABgAAAD8/AD8AAIAAAAAAADwvwKhZ7Pqc7UCQAIWjErqBDTZPwAAAAAYAAAA/PwA/AACAAAAAAAA8L8C++3rwDmjDUAC87BQa5p3nD8AAAAAGAAAAPz8APwAAgAAAAAAAPC/AqFns+pztQpAAn4dOGdEafW/AAAAABgAAAD8/AD8AAIAAAAAAADwvwJ9PzVeuskJwALzsFBrmnecPwAAAAAYAAAA/PwA/AACAAAAAAAA8L8CfT81XrrJCcACxEKtad5x8D8AAAAAARIECAFlBAAAAAAAAAAACAABZQQAAAAAAAAAAAwEAWUEAAAAAAAAAAAQAAFlBAAAAAAAAAAAFAABZQgAAAAAAAAAABgMAWUEAAAAAAAAAAAcEAFlBAAAAAAAAAAAIBgBZQQAAAAAAAAAACQEAWUEAAAAAAAAAAAoBAFlBAAAAAAAAAAALAwBZQgMAAAAAAAAADAYAWUICAAAAAAAAAA0HAFlBAAAAAAAAAAAOBwBZQQAAAAAAAAAADwcAWUEAAAAAAAAAAABECwBZQQAAAAAAAAAAAERARABZQgIAAAAAAAAAAERMAFlBAAAAAAAAAAAAAAAAA==</t>
        </r>
      </text>
    </comment>
    <comment ref="A44" authorId="0" shapeId="0" xr:uid="{C4F33EE3-C3C9-40F8-9ED0-CB86194EC52F}">
      <text>
        <r>
          <rPr>
            <sz val="9"/>
            <color indexed="81"/>
            <rFont val="MS P ゴシック"/>
            <family val="3"/>
            <charset val="128"/>
          </rPr>
          <t>Insight iXlW00001C0000044R0585671234S00000086P01464LAocjBAQBF1NjaVRlZ2ljLmRhdGEuTW9sZWN1bGUBbwF/ARJTY2lUZWdpYy5Nb2xlY3VsZQAAAQFkAv5qAQAAAAIAAgETGAAAAPz8APwAAgAAAAAAAPC/AmUZ4lgXt8G/ApF++zpwzui/AAAAABgAAAD8/AD8AAIAAAAAAADwvwJPQBNhw9P3PwL2udqK/WXHvwAAAAAcAAAA/PwA/AACAAAAAAAA8L8C3UYDeAsk4D8CSFD8GHPXgr8AAAAAGAAAAPz8APwAAgAAAAAAAPC/Ao6XbhKDwN6/AgCRfvs6cPu/AAAAABgAAAD8/AD8AAIAAAAAAADwvwL67evAOSPgPwJiMlUwKqn4vwAAAAAYAAAA/PwA/AACAAAAAAAA8L8C30+Nl24S8L8CIv32deCc0b8AAAAAIAAAAPz8APwAAgAAAAAAAPC/AnWTGARWDgFAAtPe4AuTqeI/AAAAACAAAAD8/AD8AAIAAAAAAADwvwKV9gZfmEz9PwL2KFyPwvXxvwAAAAAYAAAA/PwA/AACAAAAAAAA8L8C5WGh1jTvCEACLUMc6+I22j8AAAAAGAAAAPz8APwAAgAAAAAAAPC/At9PjZduEvC/Am+BBMWPMec/AAAAABgAAAD8/AD8AAIAAAAAAADwvwIhsHJoke39vwKRfvs6cM7ovwAAAAAYAAAA/PwA/AACAAAAAAAA8L8CMQisHFrkBcACjSjtDb4w5z8AAAAAGAAAAPz8APwAAgAAAAAAAPC/AjEIrBxa5AXAAiL99nXgnNG/AAAAABgAAAD8/AD8AAIAAAAAAADwvwIhsHJoke39vwJHlPYGX5jzPwAAAAAgAAAA/PwA/AACAAAAAAAA8L8CUrgehevRDMACuECC4seY8z8AAAAAGAAAAPz8APwAAgAAAAAAAPC/AjQRNjy9UgpAAqyt2F92T/Y/AAAAABgAAAD8/AD8AAIAAAAAAADwvwIrGJXUCWgQQALgLZCg+DHOPwAAAAAYAAAA/PwA/AACAAAAAAAA8L8CXtxGA3iLB0ACDXGsi9to4r8AAAAAGAAAAPz8APwAAgAAAAAAAPC/Ajq0yHa+3xHAAm+BBMWPMec/AAAAAAEUBAgBZQQAAAAAAAAAAAgAAWUEAAAAAAAAAAAMAAFlBAAAAAAAAAAAEAABZQQAAAAAAAAAABQAAWUEAAAAAAAAAAAYBAFlBAAAAAAAAAAAHAQBZQgAAAAAAAAAACAYAWUEAAAAAAAAAAAkFAFlBAAAAAAAAAAAKBQBZQgMAAAAAAAAACwwAWUIDAAAAAAAAAAwKAFlBAAAAAAAAAAANCQBZQgIAAAAAAAAADgsAWUEAAAAAAAAAAA8IAFlBAAAAAAAAAAAARAgAWUEAAAAAAAAAAABESABZQQAAAAAAAAAAAESOAFlBAAAAAAAAAAAEAwBZQQAAAAAAAAAACw0AWUEAAAAAAAAAAAAAAAA</t>
        </r>
      </text>
    </comment>
    <comment ref="A45" authorId="0" shapeId="0" xr:uid="{F38C4219-B9D5-4931-AF18-5F34051BFEE9}">
      <text>
        <r>
          <rPr>
            <sz val="9"/>
            <color indexed="81"/>
            <rFont val="MS P ゴシック"/>
            <family val="3"/>
            <charset val="128"/>
          </rPr>
          <t>Insight iXlW00001C0000045R0585671234S00000088P01036LAocjBAQBF1NjaVRlZ2ljLmRhdGEuTW9sZWN1bGUBbwF/ARJTY2lUZWdpYy5Nb2xlY3VsZQAAAQFkAv5qAQAAAAIAAjQYAAAA/PwA/AACAAAAAAAA8L8C87BQa5p38T8CZhniWBe3yb8AAAAAGAAAAPz8APwAAgAAAAAAAPC/ApEPejarPvQ/Ag3gLZCg+PK/AAAAABgAAAD8/AD8AAIAAAAAAADwvwJVwaikTkAAQALHSzeJQWDhvwAAAAAYAAAA/PwA/AACAAAAAAAA8L8CkQ96Nqs+9D8CaLPqc7UV6T8AAAAAGAAAAPz8APwAAgAAAAAAAPC/AigPC7Wmebc/AmYZ4lgXt8m/AAAAACAAAAD8/AD8AAIAAAAAAADwvwKjI7n8h/TfPwJPQBNhw9P2PwAAAAAYAAAA/PwA/AACAAAAAAAA8L8CNjy9UpYh2r8C30+Nl24S8b8AAAAAGAAAAPz8APwAAgAAAAAAAPC/AjY8vVKWIdq/Aio6kst/SOU/AAAAACAAAAD8/AD8AAIAAAAAAADwvwKkcD0K16MBQAL6D+m3rwPyPwAAAAAYAAAA/PwA/AACAAAAAAAA8L8CDk+vlGWI/r8C7nw/NV66yb8AAAAAGAAAAPz8APwAAgAAAAAAAPC/Ag5Pr5RliPa/At9PjZduEvG/AAAAABgAAAD8/AD8AAIAAAAAAADwvwIOT6+UZYj2vwIqOpLLf0jlPwAAAAABIwAAAPz8APwAAgAAAAAAAPC/AoenV8oyRAfAAu58PzVeusm/AAAAADgEAAFlBAAAAAAAAAAACAABZQQAAAAAAAAAAAwAAWUEAAAAAAAAAAAQAAFlBAAAAAAAAAAAFAwBZQgAAAAAAAAAABgQAWUEAAAAAAAAAAAcEAFlCAwAAAAAAAAAIAwBZQQAAAAAAAAAACQsAWUIDAAAAAAAAAAoGAFlCAgAAAAAAAAALBwBZQQAAAAAAAAAADAkAWUEAAAAAAAAAAAIBAFlBAAAAAAAAAAAJCgBZQQAAAAAAAAAAAAAAAA=</t>
        </r>
      </text>
    </comment>
    <comment ref="A46" authorId="0" shapeId="0" xr:uid="{15EB5EF5-8C6E-4EEC-8C18-5F91A3B6600E}">
      <text>
        <r>
          <rPr>
            <sz val="9"/>
            <color indexed="81"/>
            <rFont val="MS P ゴシック"/>
            <family val="3"/>
            <charset val="128"/>
          </rPr>
          <t>Insight iXlW00001C0000046R0585671234S00000090P01360LAocjBAQBF1NjaVRlZ2ljLmRhdGEuTW9sZWN1bGUBbwF/ARJTY2lUZWdpYy5Nb2xlY3VsZQAAAQFkAv5qAQAAAAIAAgESGAAAAPz8APwAAgAAAAAAAPC/AuQUHcnlPw9AAucdp+hILt8/AAAAABgAAAD8/AD8AAIAAAAAAADwvwLkFB3J5T8HQALnHafoSC7fPwAAAAAYAAAA/PwA/AACAAAAAAAA8L8C5BQdyeU/A0ACuycPC7Wm9T8AAAAAGAAAAPz8APwAAgAAAAAAAPC/AjnWxW00gPY/ArsnDwu1pvU/AAAAABgAAAD8/AD8AAIAAAAAAADwvwJxrIvbaADtPwIjbHh6pSzfPwAAAAAYAAAA/PwA/AACAAAAAAAA8L8CeJyiI7n8t78CI2x4eqUs3z8AAAAAHAAAAPz8APwAAgAAAAAAAPC/Ao9TdCSX/+K/AuQUHcnlP9i/AAAAABgAAAD8/AD8AAIAAAAAAADwvwLIKTqSy3/5vwLkFB3J5T/YvwAAAAAYAAAA/PwA/AACAAAAAAAA8L8C5BQdyeW/AMACe6UsQxzr878AAAAAGAAAAPz8APwAAgAAAAAAAPC/AuQUHcnlvwjAAnulLEMc6/O/AAAAABwAAAD8/AD8AAIAAAAAAADwvwLkFB3J5b8MwALkFB3J5T/YvwAAAAAYAAAA/PwA/AACAAAAAAAA8L8C5BQdyeW/CMACI2x4eqUs3z8AAAAAGAAAAPz8APwAAgAAAAAAAPC/AuQUHcnlvwDAAiNseHqlLN8/AAAAABgAAAD8/AD8AAIAAAAAAADwvwLIKTqSy3/2PwLkFB3J5T/YvwAAAAAkAAAA/PwA/AACAAAAAAAA8L8CcayL22gA7T8Ce6UsQxzr878AAAAAGAAAAPz8APwAAgAAAAAAAPC/AuQUHcnlPwNAAuQUHcnlP9i/AAAAAAERAAAA/PwA/AACAAAAAAAA8L8Cpb3BFybTEkACg8DKoUW2oz8AAAAAAREAAAD8/AD8AAIAAAAAAADwvwI0MzMzM/MWQAK5/If029exPwAAAAABEQAEAWUEAAAAAAAAAAAECAFlCAwAAAAAAAAACAwBZQQAAAAAAAAAAAwQAWUIDAAAAAAAAAAQFAFlBAAAAAAAAAAAFBgBZQQAAAAAAAAAABgcAWUEAAAAAAAAAAAcIAFlBAAAAAAAAAAAICQBZQQAAAAAAAAAACQoAWUEAAAAAAAAAAAoLAFlBAAAAAAAAAAALDABZQQAAAAAAAAAADAcAWUEAAAAAAAAAAAQNAFlBAAAAAAAAAAANDgBZQQAAAAAAAAAADQ8AWUICAAAAAAAAAA8BAFlBAAAAAAAAAAAAAAAAA==</t>
        </r>
      </text>
    </comment>
    <comment ref="A47" authorId="0" shapeId="0" xr:uid="{6D0FA374-C264-4097-8068-9119E8E5AEB8}">
      <text>
        <r>
          <rPr>
            <sz val="9"/>
            <color indexed="81"/>
            <rFont val="MS P ゴシック"/>
            <family val="3"/>
            <charset val="128"/>
          </rPr>
          <t>Insight iXlW00001C0000047R0585671234S00000092P01756LAocjBAQBF1NjaVRlZ2ljLmRhdGEuTW9sZWN1bGUBbwF/ARJTY2lUZWdpYy5Nb2xlY3VsZQAAAQFkAv5qAQAAAAIAAgEXGAAAAPz8APwAAgAAAAAAAPC/AvJjzF1LyAbAAiGwcmiR7by/AAAAABwAAAD8/AD8AAIAAAAAAADwvwLjx5i7lpD9vwIhsHJoke28vwAAAAAgAAAA/PwA/AACAAAAAAAA8L8C8mPMXUvICsACiBbZzvdT778AAAAAGAAAAPz8APwAAgAAAAAAAPC/Ag+cM6K0NwlAAhDpt68D57y/AAAAACAAAAD8/AD8AAIAAAAAAADwvwLyY8xdS8gKwAJhw9MrZRnoPwAAAAAYAAAA/PwA/AACAAAAAAAA8L8CD5wzorQ3BUACYcPTK2UZ6D8AAAAAGAAAAPz8APwAAgAAAAAAAPC/AuPHmLuWkPW/AogW2c73U++/AAAAABgAAAD8/AD8AAIAAAAAAADwvwLjx5i7lpD1vwJ/arx0kxjoPwAAAAAYAAAA/PwA/AACAAAAAAAA8L8C6+I2GsCbEEACEOm3rwPnvL8AAAAAHAAAAPz8APwAAgAAAAAAAPC/Ah44Z0Rpb/I/AiGwcmiR7by/AAAAABgAAAD8/AD8AAIAAAAAAADwvwL5MeauJWQRwAKIFtnO91PvvwAAAAAYAAAA/PwA/AACAAAAAAAA8L8CHjhnRGlv+j8CYcPTK2UZ6D8AAAAAGAAAAPz8APwAAgAAAAAAAPC/AoofY+5aQta/An9qvHSTGOg/AAAAABgAAAD8/AD8AAIAAAAAAADwvwKKH2PuWkLWvwKIFtnO91PvvwAAAAAYAAAA/PwA/AACAAAAAAAA8L8CD5wzorQ3CUAC8kHPZtXn+T8AAAAAGAAAAPz8APwAAgAAAAAAAPC/AuzAOSNKe8M/AiGwcmiR7by/AAAAABgAAAD8/AD8AAIAAAAAAADwvwLr4jYawJsSQAJhw9MrZRnoPwAAAAAYAAAA/PwA/AACAAAAAAAA8L8CCM4ZUdqbEEAC8kHPZtXn+T8AAAAAJAAAAPz8APwAAgAAAAAAAPC/AuviNhrAmxZAAmHD0ytlGeg/AAAAABgAAAD8/AD8AAIAAAAAAADwvwIPnDOitDcFQAKIFtnO91PvvwAAAAAYAAAA/PwA/AACAAAAAAAA8L8C+THmriVkEcACRIts5/up/78AAAAAGAAAAPz8APwAAgAAAAAAAPC/Avkx5q4lZBXAAogW2c73U++/AAAAABgAAAD8/AD8AAIAAAAAAADwvwL5MeauJWQRwAIbL90kBoGVPwAAAAABGAQAAWUEAAAAAAAAAAAIAAFlBAAAAAAAAAAADBQBZQgMAAAAAAAAABAAAWUIAAAAAAAAAAAULAFlBAAAAAAAAAAAGAQBZQQAAAAAAAAAABwEAWUEAAAAAAAAAAAgDAFlBAAAAAAAAAAAJDwBZQQAAAAAAAAAACgIAWUEAAAAAAAAAAAsJAFlBAAAAAAAAAAAMBwBZQQAAAAAAAAAADQYAWUEAAAAAAAAAAA4FAFlBAAAAAAAAAAAPDABZQQAAAAAAAAAAAEQAREBZQQAAAAAAAAAAAEROAFlCAgAAAAAAAAAARIBEAFlBAAAAAAAAAAAARMMAWUEAAAAAAAAAAABFCgBZQQAAAAAAAAAAAEVKAFlBAAAAAAAAAAAARYoAWUEAAAAAAAAAAA8NAFlBAAAAAAAAAAAARAgAWUICAAAAAAAAAAAAAAA</t>
        </r>
      </text>
    </comment>
    <comment ref="A48" authorId="0" shapeId="0" xr:uid="{4628A339-2308-45AF-AF25-00430C2337B9}">
      <text>
        <r>
          <rPr>
            <sz val="9"/>
            <color indexed="81"/>
            <rFont val="MS P ゴシック"/>
            <family val="3"/>
            <charset val="128"/>
          </rPr>
          <t>Insight iXlW00001C0000048R0585671234S00000094P01828LAocjBAQBF1NjaVRlZ2ljLmRhdGEuTW9sZWN1bGUBbwF/ARJTY2lUZWdpYy5Nb2xlY3VsZQAAAQFkAv5qAQAAAAIAAgEYGAAAAPz8APwAAgAAAAAAAPC/AgAAAAAAgAnAAu0NvjCZKtC/AAAAABwAAAD8/AD8AAIAAAAAAADwvwIAAAAAAIABwALtDb4wmSrQvwAAAAAgAAAA/PwA/AACAAAAAAAA8L8CAAAAAACADcACveMUHcnl8b8AAAAAGAAAAPz8APwAAgAAAAAAAPC/AgAAAAAAgA5AAnnpJjEIrPc/AAAAACAAAAD8/AD8AAIAAAAAAADwvwIAAAAAAIANwAKNuWsJ+aDjPwAAAAAYAAAA/PwA/AACAAAAAAAA8L8CAAAAAAAA+78CveMUHcnl8b8AAAAAGAAAAPz8APwAAgAAAAAAAPC/AgAAAAAAAPu/Ao25awn5oOM/AAAAABgAAAD8/AD8AAIAAAAAAADwvwIAAAAAAEARQAJvEoPAyqHjPwAAAAAYAAAA/PwA/AACAAAAAAAA8L8CAAAAAACABkACeekmMQis9z8AAAAAGAAAAPz8APwAAgAAAAAAAPC/AgAAAAAAwBLAAr3jFB3J5fG/AAAAABwAAAD8/AD8AAIAAAAAAADwvwIAAAAAAADqPwLtDb4wmSrQvwAAAAAYAAAA/PwA/AACAAAAAAAA8L8CAAAAAAAA5r8CjblrCfmg4z8AAAAAGAAAAPz8APwAAgAAAAAAAPC/AgAAAAAAAOa/Ar3jFB3J5fG/AAAAABgAAAD8/AD8AAIAAAAAAADwvwIAAAAAAIAOQALtDb4wmSrQvwAAAAAYAAAA/PwA/AACAAAAAAAA8L8CAAAAAAAAyL8C7Q2+MJkq0L8AAAAAGAAAAPz8APwAAgAAAAAAAPC/AgAAAAAAgAJAAo25awn5oOM/AAAAACQAAAD8/AD8AAIAAAAAAADwvwIAAAAAAEARQALdJAaBlcMCQAAAAAAYAAAA/PwA/AACAAAAAAAA8L8CAAAAAAAA9T8CjblrCfmg4z8AAAAAGAAAAPz8APwAAgAAAAAAAPC/AgAAAAAAgAZAAu0NvjCZKtC/AAAAACAAAAD8/AD8AAIAAAAAAADwvwIAAAAAAEAVQAJvEoPAyqHjPwAAAAAYAAAA/PwA/AACAAAAAAAA8L8CAAAAAADAEsAC33GKjuTyAMAAAAAAGAAAAPz8APwAAgAAAAAAAPC/AgAAAAAAwBbAAr3jFB3J5fG/AAAAABgAAAD8/AD8AAIAAAAAAADwvwIAAAAAAMASwALOO07RkVy+vwAAAAAYAAAA/PwA/AACAAAAAAAA8L8CAAAAAABAF0AC7Q2+MJkq0L8AAAAAARkEAAFlBAAAAAAAAAAACAABZQQAAAAAAAAAAAwgAWUIDAAAAAAAAAAQAAFlCAAAAAAAAAAAFAQBZQQAAAAAAAAAABgEAWUEAAAAAAAAAAAcNAFlCAwAAAAAAAAAIDwBZQQAAAAAAAAAACQIAWUEAAAAAAAAAAAoOAFlBAAAAAAAAAAALBgBZQQAAAAAAAAAADAUAWUEAAAAAAAAAAA0ARIBZQQAAAAAAAAAADgsAWUEAAAAAAAAAAA8AREBZQQAAAAAAAAAAAEQDAFlBAAAAAAAAAAAAREoAWUEAAAAAAAAAAABEjwBZQgIAAAAAAAAAAETHAFlBAAAAAAAAAAAARQkAWUEAAAAAAAAAAABFSQBZQQAAAAAAAAAAAEWJAFlBAAAAAAAAAAAARcBEwFlBAAAAAAAAAAAMDgBZQQAAAAAAAAAABwMAWUEAAAAAAAAAAAAAAAA</t>
        </r>
      </text>
    </comment>
    <comment ref="A49" authorId="0" shapeId="0" xr:uid="{558A98FD-E111-4C25-8E4F-B56D5828635B}">
      <text>
        <r>
          <rPr>
            <sz val="9"/>
            <color indexed="81"/>
            <rFont val="MS P ゴシック"/>
            <family val="3"/>
            <charset val="128"/>
          </rPr>
          <t>Insight iXlW00001C0000049R0585671234S00000096P01760LAocjBAQBF1NjaVRlZ2ljLmRhdGEuTW9sZWN1bGUBbwF/ARJTY2lUZWdpYy5Nb2xlY3VsZQAAAQFkAv5qAQAAAAIAAgEXGAAAAPz8APwAAgAAAAAAAPC/AgU0ETY8vQXAAkMc6+I2Gsi/AAAAABwAAAD8/AD8AAIAAAAAAADwvwIKaCJseHr7vwJDHOviNhrIvwAAAAAYAAAA/PwA/AACAAAAAAAA8L8C+8vuycNCBkACVVInoImw5T8AAAAAIAAAAPz8APwAAgAAAAAAAPC/AgU0ETY8vQnAAsrDQq1p3vC/AAAAABgAAAD8/AD8AAIAAAAAAADwvwL3l92Th4X8PwJVUiegibDlPwAAAAAYAAAA/PwA/AACAAAAAAAA8L8C+8vuycNCCkACbAn5oGez+D8AAAAAGAAAAPz8APwAAgAAAAAAAPC/AvvL7snDQgpAAru4jQbwFsi/AAAAACAAAAD8/AD8AAIAAAAAAADwvwIFNBE2PL0JwAJVUiegibDlPwAAAAAYAAAA/PwA/AACAAAAAAAA8L8CCmgibHh6878Cc/kP6bev5T8AAAAAGAAAAPz8APwAAgAAAAAAAPC/AgpoImx4evO/AsrDQq1p3vC/AAAAABwAAAD8/AD8AAIAAAAAAADwvwL2l92Th4X0PwJDHOviNhrIvwAAAAAYAAAA/PwA/AACAAAAAAAA8L8CA5oIG57eEMACysNCrWne8L8AAAAAGAAAAPz8APwAAgAAAAAAAPC/Ak9AE2HD08u/AnP5D+m3r+U/AAAAABgAAAD8/AD8AAIAAAAAAADwvwJPQBNhw9PLvwLKw0Ktad7wvwAAAAAYAAAA/PwA/AACAAAAAAAA8L8C2V92Tx4W0j8CQxzr4jYayL8AAAAAJAAAAPz8APwAAgAAAAAAAPC/AvvL7snDQgZAAtc07zhFRwNAAAAAAAERAAAA/PwA/AACAAAAAAAA8L8C+8vuycNCBkACysNCrWne8L8AAAAAGAAAAPz8APwAAgAAAAAAAPC/Av5l9+RhIRNAAlVSJ6CJsOU/AAAAABgAAAD8/AD8AAIAAAAAAADwvwL+ZffkYSERQAK7uI0G8BbIvwAAAAAYAAAA/PwA/AACAAAAAAAA8L8C/mX35GEhEUACbAn5oGez+D8AAAAAGAAAAPz8APwAAgAAAAAAAPC/AgOaCBue3hDAAuVhodY0bwDAAAAAABgAAAD8/AD8AAIAAAAAAADwvwIDmggbnt4UwALKw0Ktad7wvwAAAAAYAAAA/PwA/AACAAAAAAAA8L8CA5oIG57eEMACPnlYqDXNq78AAAAAARgEAAFlBAAAAAAAAAAACBABZQQAAAAAAAAAAAwAAWUEAAAAAAAAAAAQKAFlBAAAAAAAAAAAFAgBZQgIAAAAAAAAABgIAWUEAAAAAAAAAAAcAAFlCAAAAAAAAAAAIAQBZQQAAAAAAAAAACQEAWUEAAAAAAAAAAAoOAFlBAAAAAAAAAAALAwBZQQAAAAAAAAAADAgAWUEAAAAAAAAAAA0JAFlBAAAAAAAAAAAODQBZQQAAAAAAAAAADwUAWUEAAAAAAAAAAABEBgBZQQAAAAAAAAAAAERARIBZQQAAAAAAAAAAAESGAFlCAgAAAAAAAAAARMUAWUEAAAAAAAAAAABFCwBZQQAAAAAAAAAAAEVLAFlBAAAAAAAAAAAARYsAWUEAAAAAAAAAAA4MAFlBAAAAAAAAAAAAREBEwFlCAgAAAAAAAAAAAAAAA==</t>
        </r>
      </text>
    </comment>
    <comment ref="A50" authorId="0" shapeId="0" xr:uid="{B93EFF16-6CE8-41C5-847C-83B22537E5B8}">
      <text>
        <r>
          <rPr>
            <sz val="9"/>
            <color indexed="81"/>
            <rFont val="MS P ゴシック"/>
            <family val="3"/>
            <charset val="128"/>
          </rPr>
          <t>Insight iXlW00001C0000050R0585671234S00000098P01980LAocjBAQBF1NjaVRlZ2ljLmRhdGEuTW9sZWN1bGUBbwF/ARJTY2lUZWdpYy5Nb2xlY3VsZQAAAQFkAv5qAQAAAAIAAgEaGAAAAPz8APwAAgAAAAAAAPC/AjNVMCqpEw9AAnWTGARWDuE/AAAAABgAAAD8/AD8AAIAAAAAAADwvwLOqs/VVuwMwALhC5OpglHVvwAAAAAYAAAA/PwA/AACAAAAAAAA8L8CmSoYldSJE0ACdZMYBFYO4T8AAAAAHAAAAPz8APwAAgAAAAAAAPC/As6qz9VW7ATAAuELk6mCUdW/AAAAABgAAAD8/AD8AAIAAAAAAADwvwIzVTAqqRMLQAL8qfHSTWL2PwAAAAAgAAAA/PwA/AACAAAAAAAA8L8CZ9Xnait2EMACOiNKe4Mv878AAAAAGAAAAPz8APwAAgAAAAAAAPC/AjNVMCqpEwtAAuELk6mCUdW/AAAAACAAAAD8/AD8AAIAAAAAAADwvwJn1edqK3YQwAKTOgFNhA3hPwAAAAAYAAAA/PwA/AACAAAAAAAA8L8CzqrP1VbsAMACOiNKe4Mv878AAAAAGAAAAPz8APwAAgAAAAAAAPC/As6qz9VW7ADAApM6AU2EDeE/AAAAABgAAAD8/AD8AAIAAAAAAADwvwIzVTAqqRMDQAL8qfHSTWL2PwAAAAAYAAAA/PwA/AACAAAAAAAA8L8CZ9Xnait2FMACOiNKe4Mv878AAAAAHAAAAPz8APwAAgAAAAAAAPC/ApOpglFJndg/AuELk6mCUdW/AAAAACQAAAD8/AD8AAIAAAAAAADwvwKZKhiV1IkTQAK7SQwCK4f4PwAAAAAkAAAA/PwA/AACAAAAAAAA8L8CmioYldSJF0ACdZMYBFYO4T8AAAAAJAAAAPz8APwAAgAAAAAAAPC/ApkqGJXUiRNAAhfZzvdT492/AAAAABgAAAD8/AD8AAIAAAAAAADwvwKbVZ+rrdjxvwKTOgFNhA3hPwAAAAAYAAAA/PwA/AACAAAAAAAA8L8Cm1Wfq63Y8b8COiNKe4Mv878AAAAAGAAAAPz8APwAAgAAAAAAAPC/AjerPldbseO/AuELk6mCUdW/AAAAACQAAAD8/AD8AAIAAAAAAADwvwIzVTAqqRMPQAIfhetRuB4CQAAAAAAYAAAA/PwA/AACAAAAAAAA8L8CZapgVFIn/j8CkzoBTYQN4T8AAAAAGAAAAPz8APwAAgAAAAAAAPC/AjNVMCqpEwNAAuELk6mCUdW/AAAAABgAAAD8/AD8AAIAAAAAAADwvwLKVMGopE7sPwKTOgFNhA3hPwAAAAAYAAAA/PwA/AACAAAAAAAA8L8CZ9Xnait2FMACnRGlvcGXAcAAAAAAGAAAAPz8APwAAgAAAAAAAPC/AmfV52ordhjAAjojSnuDL/O/AAAAABgAAAD8/AD8AAIAAAAAAADwvwJn1edqK3YUwALOGVHaG3zJvwAAAAABGwQMAWUEAAAAAAAAAAAIAAFlBAAAAAAAAAAADCABZQQAAAAAAAAAABAAAWUEAAAAAAAAAAAUBAFlBAAAAAAAAAAAGAABZQgMAAAAAAAAABwEAWUIAAAAAAAAAAAgAREBZQQAAAAAAAAAACQBEAFlBAAAAAAAAAAAKBABZQgIAAAAAAAAACwUAWUEAAAAAAAAAAAwARYBZQQAAAAAAAAAADQIAWUEAAAAAAAAAAA4CAFlBAAAAAAAAAAAPAgBZQQAAAAAAAAAAAEQARIBZQQAAAAAAAAAAAERARIBZQQAAAAAAAAAAAESMAFlBAAAAAAAAAAAARMQAWUEAAAAAAAAAAABFAEVAWUIDAAAAAAAAAABFRgBZQQAAAAAAAAAAAEWARQBZQQAAAAAAAAAAAEXLAFlBAAAAAAAAAAAARgsAWUEAAAAAAAAAAABGSwBZQQAAAAAAAAAACgBFAFlBAAAAAAAAAAAJAwBZQQAAAAAAAAAAAAAAAA=</t>
        </r>
      </text>
    </comment>
    <comment ref="A51" authorId="0" shapeId="0" xr:uid="{90A0966D-635C-499A-8C4F-5DC39056352A}">
      <text>
        <r>
          <rPr>
            <sz val="9"/>
            <color indexed="81"/>
            <rFont val="MS P ゴシック"/>
            <family val="3"/>
            <charset val="128"/>
          </rPr>
          <t>Insight iXlW00001C0000051R0585671234S00000100P01832LAocjBAQBF1NjaVRlZ2ljLmRhdGEuTW9sZWN1bGUBbwF/ARJTY2lUZWdpYy5Nb2xlY3VsZQAAAQFkAv5qAQAAAAIAAgEYGAAAAPz8APwAAgAAAAAAAPC/Au58PzVeOgbAAtsbfGEyVfQ/AAAAABwAAAD8/AD8AAIAAAAAAADwvwKamZmZmZn+vwK1N/jCZKroPwAAAAAYAAAA/PwA/AACAAAAAAAA8L8CSFD8GHNXA0ACTMgHPZtV578AAAAAIAAAAPz8APwAAgAAAAAAAPC/Ag8tsp3vJw3AArU3+MJkqug/AAAAABgAAAD8/AD8AAIAAAAAAADwvwJIUPwYc1cDQAIm5IOezar7vwAAAAAgAAAA/PwA/AACAAAAAAAA8L8C7nw/NV46BsAC7Q2+MJkqAkAAAAAAGAAAAPz8APwAAgAAAAAAAPC/AintDb4wmf6/AqW9wRcmU82/AAAAABgAAAD8/AD8AAIAAAAAAADwvwLnjCjtDb7wvwLbG3xhMlX0PwAAAAAYAAAA/PwA/AACAAAAAAAA8L8CaQBvgQRFCkACLiEf9GxWzb8AAAAAGAAAAPz8APwAAgAAAAAAAPC/At6Th4Va0/g/Ai4hH/RsVs2/AAAAABwAAAD8/AD8AAIAAAAAAADwvwI4Z0Rpb/DlPwJMyAc9m1XnvwAAAAAYAAAA/PwA/AACAAAAAAAA8L8CmG4Sg8AKEsAC2xt8YTJV9D8AAAAAGAAAAPz8APwAAgAAAAAAAPC/AixlGeJYF8e/ArU3+MJkqug/AAAAABgAAAD8/AD8AAIAAAAAAADwvwLnjCjtDb7wvwJqb/CFyVTnvwAAAAAYAAAA/PwA/AACAAAAAAAA8L8CaQBvgQRFCkACE/JBz2bVAcAAAAAAGAAAAPz8APwAAgAAAAAAAPC/AixlGeJYF8e/Ai4hH/RsVs2/AAAAABgAAAD8/AD8AAIAAAAAAADwvwJF2PD0SpkQQAJMyAc9m1XnvwAAAAAkAAAA/PwA/AACAAAAAAAA8L8C3pOHhVrT+D8CE/JBz2bVAcAAAAAAGAAAAPz8APwAAgAAAAAAAPC/AkXY8PRKmRBAAibkg57Nqvu/AAAAACAAAAD8/AD8AAIAAAAAAADwvwJVMCqpExAUQAIuIR/0bFbNvwAAAAAYAAAA/PwA/AACAAAAAAAA8L8CmG4Sg8AKFMACY+5aQj7o2T8AAAAAGAAAAPz8APwAAgAAAAAAAPC/AsSxLm6jgRXAAtsbfGEyVfw/AAAAABgAAAD8/AD8AAIAAAAAAADwvwKYbhKDwAoQwAJHlPYGXxgBQAAAAAAYAAAA/PwA/AACAAAAAAAA8L8CZohjXdyGF0ACTMgHPZtV578AAAAAARkEAAFlBAAAAAAAAAAACCQBZQQAAAAAAAAAAAwAAWUEAAAAAAAAAAAQCAFlCAwAAAAAAAAAFAABZQgAAAAAAAAAABgEAWUEAAAAAAAAAAAcBAFlBAAAAAAAAAAAIAgBZQQAAAAAAAAAACQoAWUEAAAAAAAAAAAoPAFlBAAAAAAAAAAALAwBZQQAAAAAAAAAADAcAWUEAAAAAAAAAAA0GAFlBAAAAAAAAAAAOBABZQQAAAAAAAAAADwwAWUEAAAAAAAAAAABECABZQgIAAAAAAAAAAEREAFlBAAAAAAAAAAAARIBEAFlBAAAAAAAAAAAARMBEAFlBAAAAAAAAAAAARQsAWUEAAAAAAAAAAABFSwBZQQAAAAAAAAAAAEWLAFlBAAAAAAAAAAAARcBEwFlBAAAAAAAAAAAPDQBZQQAAAAAAAAAAAESOAFlCAgAAAAAAAAAAAAAAA==</t>
        </r>
      </text>
    </comment>
    <comment ref="A52" authorId="0" shapeId="0" xr:uid="{A6E278B3-89C4-49CA-AAD8-ECAAE00EECA3}">
      <text>
        <r>
          <rPr>
            <sz val="9"/>
            <color indexed="81"/>
            <rFont val="MS P ゴシック"/>
            <family val="3"/>
            <charset val="128"/>
          </rPr>
          <t>Insight iXlW00001C0000052R0585671234S00000102P01020LAocjBAQBF1NjaVRlZ2ljLmRhdGEuTW9sZWN1bGUBbwF/ARJTY2lUZWdpYy5Nb2xlY3VsZQAAAQFkAv5qAQAAAAIAAjQYAAAA/PwA/AACAAAAAAAA8L8Csp3vp8ZLA8ACQDVeukkM1r8AAAAAGAAAAPz8APwAAgAAAAAAAPC/AiPb+X5qvPi/AoGVQ4ts58M/AAAAABgAAAD8/AD8AAIAAAAAAADwvwIj2/l+arz4vwKwcmiR7XzyPwAAAAAYAAAA/PwA/AACAAAAAAAA8L8Cw/UoXI/C5b8CsHJoke18+j8AAAAAGAAAAPz8APwAAgAAAAAAAPC/AgIrhxbZzsc/ArByaJHtfPI/AAAAABgAAAD8/AD8AAIAAAAAAADwvwICK4cW2c7HPwKBlUOLbOfDPwAAAAAYAAAA/PwA/AACAAAAAAAA8L8Cw/UoXI/C5b8CQDVeukkM1r8AAAAAGAAAAPz8APwAAgAAAAAAAPC/AqJFtvP91PA/AkA1XrpJDNa/AAAAABwAAAD8/AD8AAIAAAAAAADwvwKiRbbz/dT4PwLkpZvEILDgPwAAAAAYAAAA/PwA/AACAAAAAAAA8L8CRIts5/up4T8Cku18PzVe878AAAAAIAAAAPz8APwAAgAAAAAAAPC/AuSlm8QgsPY/ApLtfD81Xvu/AAAAABgAAAD8/AD8AAIAAAAAAADwvwLkpZvEILD+PwKgGi/dJAbrvwAAAAABEQAAAPz8APwAAgAAAAAAAPC/Alg5tMh2vgVAAilcj8L1KJy/AAAAADQABAFlBAAAAAAAAAAABAgBZQQAAAAAAAAAAAgMAWUICAAAAAAAAAAMEAFlBAAAAAAAAAAAEBQBZQgIAAAAAAAAABQYAWUEAAAAAAAAAAAYBAFlCAwAAAAAAAAAFBwBZQQAAAAAAAAAABwgAWUEAAAAAAAAAAAcJAFlBAAAAAAAAAAAJCgBZQQAAAAAAAAAACgsAWUEAAAAAAAAAAAsHAFlBAAAAAAAAAAAAAAAAA==</t>
        </r>
      </text>
    </comment>
    <comment ref="A53" authorId="0" shapeId="0" xr:uid="{FC9AFD3D-2336-4E9A-AACD-C49FC3D58353}">
      <text>
        <r>
          <rPr>
            <sz val="9"/>
            <color indexed="81"/>
            <rFont val="MS P ゴシック"/>
            <family val="3"/>
            <charset val="128"/>
          </rPr>
          <t>Insight iXlW00001C0000053R0585671234S00000104P01360LAocjBAQBF1NjaVRlZ2ljLmRhdGEuTW9sZWN1bGUBbwF/ARJTY2lUZWdpYy5Nb2xlY3VsZQAAAQFkAv5qAQAAAAIAAgESJAAAAPz8APwAAgAAAAAAAPC/AkVpb/CFycQ/AsgpOpLLf/q/AAAAABgAAAD8/AD8AAIAAAAAAADwvwJqTfOOU3TwPwLIKTqSy3/yvwAAAAAYAAAA/PwA/AACAAAAAAAA8L8CrK3YX3ZP/j8COdbFbTSA+r8AAAAAGAAAAPz8APwAAgAAAAAAAPC/AvcGX5hMFQZAAjnWxW00gPK/AAAAABgAAAD8/AD8AAIAAAAAAADwvwL3Bl+YTBUGQALEsS5uowHEvwAAAAABEQAAAPz8APwAAgAAAAAAAPC/AlCNl24SAw1AAh6n6Egu/9U/AAAAABgAAAD8/AD8AAIAAAAAAADwvwKsrdhfdk/+PwIep+hILv/VPwAAAAAYAAAA/PwA/AACAAAAAAAA8L8Cak3zjlN08D8CPE7RkVz+w78AAAAAGAAAAPz8APwAAgAAAAAAAPC/AkVpb/CFycQ/AuJYF7fRANY/AAAAABwAAAD8/AD8AAIAAAAAAADwvwIy5q4l5IPmvwI8TtGRXP7DvwAAAAAYAAAA/PwA/AACAAAAAAAA8L8CzH9Iv30d+b8C4lgXt9EA1j8AAAAAGAAAAPz8APwAAgAAAAAAAPC/AgfwFkhQfAPAAjxO0ZFc/sO/AAAAABgAAAD8/AD8AAIAAAAAAADwvwIooImw4WkKwALiWBe30QDWPwAAAAAcAAAA/PwA/AACAAAAAAAA8L8CKKCJsOFpCsACOdbFbTSA9T8AAAAAGAAAAPz8APwAAgAAAAAAAPC/AgfwFkhQfAPAAsgpOpLLf/0/AAAAABgAAAD8/AD8AAIAAAAAAADwvwLMf0i/fR35vwLIKTqSy3/1PwAAAAABEQAAAPz8APwAAgAAAAAAAPC/Atv5fmq8tBFAAjxO0ZFc/rM/AAAAAAERAAAA/PwA/AACAAAAAAAA8L8Cam/whcnUFUACtOpztRX7uz8AAAAAAREABAFlBAAAAAAAAAAABAgBZQgMAAAAAAAAAAgMAWUEAAAAAAAAAAAMEAFlCAwAAAAAAAAAEBQBZQQAAAAAAAAAABAYAWUEAAAAAAAAAAAYHAFlCAgAAAAAAAAAHAQBZQQAAAAAAAAAABwgAWUEAAAAAAAAAAAgJAFlBAAAAAAAAAAAJCgBZQQAAAAAAAAAACgsAWUEAAAAAAAAAAAsMAFlBAAAAAAAAAAAMDQBZQQAAAAAAAAAADQ4AWUEAAAAAAAAAAA4PAFlBAAAAAAAAAAAPCgBZQQAAAAAAAAAAAAAAAA=</t>
        </r>
      </text>
    </comment>
    <comment ref="A54" authorId="0" shapeId="0" xr:uid="{BD11FA04-F863-4052-ACFA-E4D4EA6AED95}">
      <text>
        <r>
          <rPr>
            <sz val="9"/>
            <color indexed="81"/>
            <rFont val="MS P ゴシック"/>
            <family val="3"/>
            <charset val="128"/>
          </rPr>
          <t>Insight iXlW00001C0000054R0585671234S00000106P01104LAocjBAQBF1NjaVRlZ2ljLmRhdGEuTW9sZWN1bGUBbwF/ARJTY2lUZWdpYy5Nb2xlY3VsZQAAAQFkAv5qAQAAAAIAAjgcAAQA/PwA/AACAAAAAAAA8L8CuR6F61G4AkACq2BUUieg678AAAAAGAAAAPz8APwAAgAAAAAAAPC/Ai/dJAaBlfc/ApEPejarPte/AAAAACAA/AD8/AD8AAIAAAAAAADwvwK5HoXrUbgCQAJWMCqpE9D9vwAAAAAgAAAA/PwA/AACAAAAAAAA8L8C2c73U+OlCUACVcGopE5A178AAAAAIAAAAPz8APwAAgAAAAAAAPC/Akhy+Q/ptwnAAi9uowG8BbK/AAAAACAAAAD8/AD8AAIAAAAAAADwvwIH8BZIUPzxvwKrz9VW7C/yPwAAAAAYAAAA/PwA/AACAAAAAAAA8L8C2/l+arx04z8CyQc9m1Wf678AAAAAGAAAAPz8APwAAgAAAAAAAPC/Ai/dJAaBlfc/Alafq63YX+Q/AAAAABgAAAD8/AD8AAIAAAAAAADwvwJJUPwYc9f/vwJWn6ut2F/kPwAAAAAYAAAA/PwA/AACAAAAAAAA8L8CUI2XbhKD0L8CVp+rrdhf5D8AAAAAGAAAAPz8APwAAgAAAAAAAPC/AlCNl24Sg9C/AlXBqKROQNe/AAAAABgAAAD8/AD8AAIAAAAAAADwvwLb+X5qvHTjPwKrz9VW7C/yPwAAAAAYAAAA/PwA/AACAAAAAAAA8L8C2c73U+OlB8ACDy2yne+n7D8AAAAAGAAAAPz8APwAAgAAAAAAAPC/ApLLf0i//QHAAv32deCcEdW/AAAAADwEAAFlBAAAAAAAAAAACAABZQQAAAAAAAAAAAwAAWUIAAAAAAAAAAAQMAFlBAAAAAAAAAAAFCQBZQQAAAAAAAAAABgEAWUIDAAAAAAAAAAcBAFlBAAAAAAAAAAAIBQBZQQAAAAAAAAAACQoAWUIDAAAAAAAAAAoGAFlBAAAAAAAAAAALBwBZQgIAAAAAAAAADAgAWUEAAAAAAAAAAA0IAFlBAAAAAAAAAAAJCwBZQQAAAAAAAAAABA0AWUEAAAAAAAAAAAAAAAA</t>
        </r>
      </text>
    </comment>
    <comment ref="A55" authorId="0" shapeId="0" xr:uid="{DF9103D8-38F0-402D-BC83-69375DF8FAE3}">
      <text>
        <r>
          <rPr>
            <sz val="9"/>
            <color indexed="81"/>
            <rFont val="MS P ゴシック"/>
            <family val="3"/>
            <charset val="128"/>
          </rPr>
          <t>Insight iXlW00001C0000055R0585671234S00000108P01392LAocjBAQBF1NjaVRlZ2ljLmRhdGEuTW9sZWN1bGUBbwF/ARJTY2lUZWdpYy5Nb2xlY3VsZQAAAQFkAv5qAQAAAAIBAgESHAAAAPz8APwAAgAAAAAAAPC/Akm/fR04Z/m/An6MuWsJ+eI/AAAAABgAAAD8/AD8AAIAAAAAAADwvwJ8YTJVMCrwPwKCc0aU9gbtvwAAAAAcAAAA/PwA/AACAAAAAAAA8L8C1QloImx4wj8CwTkjSnuD9r8AAAAAGAAAAPz8APwAAgAAAAAAAPC/Akm/fR04Z/m/Aj/G3LWEfPk/AAAAABgAAAD8/AD8AAIAAAAAAADwvwIOvjCZKhjnvwLyY8xdS8i3PwAAAAAgAAAA/PwA/AACAAAAAAAA8L8CL26jAbwF/j8CwTkjSnuD9r8AAAAAIAAAAPz8APwAAgAAAAAAAPC/Akm/fR04Z/m/Aq5p3nGKDghAAAAAACAAAAD8/AD8AAIAAAAAAADwvwJ8YTJVMCrwPwLyY8xdS8i3PwAAAAAYCAAA/PwA/AACAAAAAAAA8L8CDr4wmSoY578CgnNGlPYG7b8AAAAAGAAAAPz8APwAAgAAAAAAAPC/AjhnRGlv8AVAAoJzRpT2Bu2/AAAAABgAAAD8/AD8AAIAAAAAAADwvwLFjzF3LaEDwALyY8xdS8i3PwAAAAAYAAAA/PwA/AACAAAAAAAA8L8CdnEbDeAt7L8CZ2ZmZmZmAkAAAAAAGAAAAPz8APwAAgAAAAAAAPC/AuviNhrAWwLAAmdmZmZmZgJAAAAAABgAAAD8/AD8AAIAAAAAAADwvwLFjzF3LaEDwAKCc0aU9gbtvwAAAAAYAAAA/PwA/AACAAAAAAAA8L8CSb99HThn+b8CwTkjSnuD9r8AAAAAGAAAAPz8APwAAgAAAAAAAPC/AjhnRGlv8AFAAu0vuycPC6W/AAAAABgAAAD8/AD8AAIAAAAAAADwvwJZF7fRAN4MQAIE54wo7Q3avwAAAAAYAAAA/PwA/AACAAAAAAAA8L8COGdEaW/wCUACA5oIG55e/L8AAAAAARMECAFlBAAAAAAAAAAAIAgBZQQUAAAAAAAAAAwAAWUEAAAAAAAAAAAQAAFlBAAAAAAAAAAAFAQBZQQAAAAAAAAAABgwAWUEAAAAAAAAAAAcBAFlCAAAAAAAAAAAIBABZQQAAAAAAAAAACQUAWUEAAAAAAAAAAAoAAFlBAAAAAAAAAAALAwBZQQAAAAAAAAAADAMAWUEAAAAAAAAAAA0KAFlBAAAAAAAAAAAODQBZQQAAAAAAAAAADwkAWUEAAAAAAAAAAABECQBZQQAAAAAAAAAAAERJAFlBAAAAAAAAAAAGCwBZQQAAAAAAAAAADggAWUEAAAAAAAAAAAAAAAA</t>
        </r>
      </text>
    </comment>
    <comment ref="A56" authorId="0" shapeId="0" xr:uid="{8670DFD2-CDFE-4492-B866-BDFECE008FAF}">
      <text>
        <r>
          <rPr>
            <sz val="9"/>
            <color indexed="81"/>
            <rFont val="MS P ゴシック"/>
            <family val="3"/>
            <charset val="128"/>
          </rPr>
          <t>Insight iXlW00001C0000056R0585671234S00000110P01104LAocjBAQBF1NjaVRlZ2ljLmRhdGEuTW9sZWN1bGUBbwF/ARJTY2lUZWdpYy5Nb2xlY3VsZQAAAQFkAv5qAQAAAAIAAjgcAAAA/PwA/AACAAAAAAAA8L8CtOpztRX72z8CqaROQBNhs78AAAAAGAAAAPz8APwAAgAAAAAAAPC/Ava52or9ZfA/Aqyt2F92T+y/AAAAABwAAAD8/AD8AAIAAAAAAADwvwL2udqK/WXwPwKCBMWPMXfnPwAAAAAYAAAA/PwA/AACAAAAAAAA8L8CBVYOLbKd/z8CldQJaCJs4r8AAAAAGAAAAPz8APwAAgAAAAAAAPC/AqcKRiV1AuK/AqmkTkATYbO/AAAAABgAAAD8/AD8AAIAAAAAAADwvwIFVg4tsp3/PwLWVuwvuyfbPwAAAAAYAAAA/PwA/AACAAAAAAAA8L8CUwWjkjoB8b8C7uvAOSNK6T8AAAAAHAAAAPz8APwAAgAAAAAAAPC/AvJBz2bV5+Y/AnRGlPYGX/2/AAAAACQAAAD8/AD8AAIAAAAAAADwvwKnCkYldQLivwI51sVtNID6PwAAAAAYAAAA/PwA/AACAAAAAAAA8L8CUwWjkjoB8b8CGZXUCWgi7r8AAAAAGAAAAPz8APwAAgAAAAAAAPC/AkjhehSuRwZAAm+BBMWPMfA/AAAAABgAAAD8/AD8AAIAAAAAAADwvwKqglFJnYAAwALu68A5I0rpPwAAAAAYAAAA/PwA/AACAAAAAAAA8L8CqoJRSZ2AAMACGZXUCWgi7r8AAAAAGAAAAPz8APwAAgAAAAAAAPC/AqqCUUmdgATAAqmkTkATYbO/AAAAADwEAAFlBAAAAAAAAAAACAABZQQAAAAAAAAAAAwEAWUICAAAAAAAAAAQAAFlBAAAAAAAAAAAFAgBZQgMAAAAAAAAABgQAWUEAAAAAAAAAAAcBAFlBAAAAAAAAAAAIBgBZQQAAAAAAAAAACQQAWUIDAAAAAAAAAAoFAFlBAAAAAAAAAAALBgBZQgIAAAAAAAAADAkAWUEAAAAAAAAAAA0MAFlCAgAAAAAAAAADBQBZQQAAAAAAAAAADQsAWUEAAAAAAAAAAAAAAAA</t>
        </r>
      </text>
    </comment>
    <comment ref="A57" authorId="0" shapeId="0" xr:uid="{599C7D93-0B4D-4542-92B9-9615A2D6E460}">
      <text>
        <r>
          <rPr>
            <sz val="9"/>
            <color indexed="81"/>
            <rFont val="MS P ゴシック"/>
            <family val="3"/>
            <charset val="128"/>
          </rPr>
          <t>Insight iXlW00001C0000057R0585671234S00000112P00900LAocjBAQBF1NjaVRlZ2ljLmRhdGEuTW9sZWN1bGUBbwF/ARJTY2lUZWdpYy5Nb2xlY3VsZQAAAQFkAv5qAQAAAAIAAjAcAAAA/PwA/AACAAAAAAAA8L8CT6+UZYjjBEACPb1SliGO5T8AAAAAHAAAAPz8APwAAgAAAAAAAPC/Ap5eKcsQx/k/Aj29UpYhjuU/AAAAABgAAAD8/AD8AAIAAAAAAADwvwKeXinLEMfxPwIcDeAtkKDIvwAAAAAYAAAA/PwA/AACAAAAAAAA8L8C4umVsgxxvD8CHA3gLZCgyL8AAAAAGAAAAPz8APwAAgAAAAAAAPC/AoiFWtO849i/Aj29UpYhjuU/AAAAABgAAAD8/AD8AAIAAAAAAADwvwJiodY07zj2vwI9vVKWIY7lPwAAAAAYAAAA/PwA/AACAAAAAAAA8L8CYqHWNO84/r8CpHA9CtejyL8AAAAAHAAAAPz8APwAAgAAAAAAAPC/AmKh1jTvOPa/AlYOLbKd7/C/AAAAABgAAAD8/AD8AAIAAAAAAADwvwKIhVrTvOPYvwJWDi2yne/wvwAAAAABEQAAAPz8APwAAgAAAAAAAPC/ArYV+8vuSQtAAmMQWDm0yM6/AAAAAAERAAAA/PwA/AACAAAAAAAA8L8CaQBvgQTFEUACJ8KGp1fKyr8AAAAAAREAAAD8/AD8AAIAAAAAAADwvwITg8DKoQUWQALVCWgibHjCvwAAAAAkAAQBZQQAAAAAAAAAAAQIAWUEAAAAAAAAAAAIDAFlBAAAAAAAAAAADBABZQgMAAAAAAAAABAUAWUEAAAAAAAAAAAUGAFlCAgAAAAAAAAAGBwBZQQAAAAAAAAAABwgAWUICAAAAAAAAAAgDAFlBAAAAAAAAAAAAAAAAA==</t>
        </r>
      </text>
    </comment>
    <comment ref="A58" authorId="0" shapeId="0" xr:uid="{A941B99D-8655-4F74-9FFF-12E06C02DD56}">
      <text>
        <r>
          <rPr>
            <sz val="9"/>
            <color indexed="81"/>
            <rFont val="MS P ゴシック"/>
            <family val="3"/>
            <charset val="128"/>
          </rPr>
          <t>Insight iXlW00001C0000058R0585671234S00000114P01176LAocjBAQBF1NjaVRlZ2ljLmRhdGEuTW9sZWN1bGUBbwF/ARJTY2lUZWdpYy5Nb2xlY3VsZQAAAQFkAv5qAQAAAAIAAjwYAAAA/PwA/AACAAAAAAAA8L8CGuJYF7dRA8AC8mPMXUvI6T8AAAAAGAAAAPz8APwAAgAAAAAAAPC/AvJjzF1LyPi/AuPHmLuWkNM/AAAAABgAAAD8/AD8AAIAAAAAAADwvwKP5PIf0m/HPwIPnDOitDfmvwAAAAAYAAAA/PwA/AACAAAAAAAA8L8Cj+TyH9Jvxz8C48eYu5aQ0z8AAAAAGAAAAPz8APwAAgAAAAAAAPC/AmAHzhlR2uW/AvJjzF1LyOk/AAAAACAAAAD8/AD8AAIAAAAAAADwvwLUvOMUHcnwPwIIzhlR2hvzvwAAAAAgAAAA/PwA/AACAAAAAAAA8L8C564l5IMeCUACLUMc6+I2ij8AAAAAIAAAAPz8APwAAgAAAAAAAPC/AnNoke18PwrAAuPHmLuWkNM/AAAAABgAAAD8/AD8AAIAAAAAAADwvwLyY8xdS8j4vwIPnDOitDfmvwAAAAAYAAAA/PwA/AACAAAAAAAA8L8CYAfOGVHa5b8CCM4ZUdob878AAAAAGAAAAPz8APwAAgAAAAAAAPC/AobJVMGopP4/Ag+cM6K0N+a/AAAAACQAAAD8/AD8AAIAAAAAAADwvwLUvOMUHcnwPwLyY8xdS8jpPwAAAAAgAAAA/PwA/AACAAAAAAAA8L8CGuJYF7dRA8AC+THmriXk/D8AAAAAGAAAAPz8APwAAgAAAAAAAPC/AngLJCh+DAdAAsgpOpLLf+6/AAAAABgAAAD8/AD8AAIAAAAAAADwvwIxCKwcWmQBQAJPr5RliGPRPwAAAAABEAQAAWUEAAAAAAAAAAAIJAFlCAwAAAAAAAAADBABZQgMAAAAAAAAABAEAWUEAAAAAAAAAAAUCAFlBAAAAAAAAAAAGDgBZQQAAAAAAAAAABwAAWUIAAAAAAAAAAAgBAFlCAwAAAAAAAAAJCABZQQAAAAAAAAAACgUAWUEAAAAAAAAAAAsDAFlBAAAAAAAAAAAMAABZQQAAAAAAAAAADQoAWUEAAAAAAAAAAA4KAFlBAAAAAAAAAAACAwBZQQAAAAAAAAAABg0AWUEAAAAAAAAAAAAAAAA</t>
        </r>
      </text>
    </comment>
    <comment ref="A59" authorId="0" shapeId="0" xr:uid="{2C9BEF4F-0666-40D7-8BF3-DE4853D5AE10}">
      <text>
        <r>
          <rPr>
            <sz val="9"/>
            <color indexed="81"/>
            <rFont val="MS P ゴシック"/>
            <family val="3"/>
            <charset val="128"/>
          </rPr>
          <t>Insight iXlW00001C0000059R0585671234S00000116P01464LAocjBAQBF1NjaVRlZ2ljLmRhdGEuTW9sZWN1bGUBbwF/ARJTY2lUZWdpYy5Nb2xlY3VsZQAAAQFkAv5qAQAAAAIAAgETHAAAAPz8APwAAgAAAAAAAPC/AoXrUbgeBQPAAhsv3SQGgeG/AAAAABgAAAD8/AD8AAIAAAAAAADwvwJ7FK5H4foAQAKV1AloImzUPwAAAAAYAAAA/PwA/AACAAAAAAAA8L8ChetRuB4FC8ACGy/dJAaB4b8AAAAAHAAAAPz8APwAAgAAAAAAAPC/AvYoXI/C9fE/ApXUCWgibNQ/AAAAACAAAAD8/AD8AAIAAAAAAADwvwJ7FK5H4foEQAJn1edqK/byPwAAAAAgAAAA/PwA/AACAAAAAAAA8L8CCvmgZ7MqE8ACGy/dJAaB4b8AAAAAGAAAAPz8APwAAgAAAAAAAPC/AgvXo3A9Cv6/AtEi2/l+atQ/AAAAABgAAAD8/AD8AAIAAAAAAADwvwIL16NwPQr+vwLP91PjpZv2vwAAAAAgAAAA/PwA/AACAAAAAAAA8L8CexSuR+H6BEACGy/dJAaB4b8AAAAAGAAAAPz8APwAAgAAAAAAAPC/AnsUrkfh+gxAAmfV52or9vI/AAAAABgAAAD8/AD8AAIAAAAAAADwvwLsUbgehevjPwIbL90kBoHhvwAAAAAYAAAA/PwA/AACAAAAAAAA8L8CZvfkYaFWEMACBHgLJCh+xD8AAAAAGAAAAPz8APwAAgAAAAAAAPC/Amb35GGhVhDAAhueXinLEPS/AAAAABgAAAD8/AD8AAIAAAAAAADwvwIVrkfhehTsvwLRItv5fmrUPwAAAAAYAAAA/PwA/AACAAAAAAAA8L8CFa5H4XoU7L8Cz/dT46Wb9r8AAAAAGAAAAPz8APwAAgAAAAAAAPC/Ailcj8L1KNi/Ahsv3SQGgeG/AAAAABgAAAD8/AD8AAIAAAAAAADwvwJ7FK5H4foMQAK06nO1FXsBQAAAAAAYAAAA/PwA/AACAAAAAAAA8L8CPgrXo3B9EkACZ9Xnaiv28j8AAAAAGAAAAPz8APwAAgAAAAAAAPC/AnsUrkfh+gxAAjerPldbscc/AAAAAAEUBAwBZQQAAAAAAAAAAAgAAWUEAAAAAAAAAAAMKAFlBAAAAAAAAAAAEAQBZQQAAAAAAAAAABQwAWUEAAAAAAAAAAAYAAFlBAAAAAAAAAAAHAABZQQAAAAAAAAAACAEAWUIAAAAAAAAAAAkEAFlBAAAAAAAAAAAKDwBZQQAAAAAAAAAACwIAWUEAAAAAAAAAAAwCAFlBAAAAAAAAAAANBgBZQQAAAAAAAAAADgcAWUEAAAAAAAAAAA8OAFlBAAAAAAAAAAAARAkAWUEAAAAAAAAAAABESQBZQQAAAAAAAAAAAESJAFlBAAAAAAAAAAAFCwBZQQAAAAAAAAAADw0AWUEAAAAAAAAAAAAAAAA</t>
        </r>
      </text>
    </comment>
    <comment ref="A60" authorId="0" shapeId="0" xr:uid="{F4A4B082-04E1-4D37-BCEE-8874A3B2C5D9}">
      <text>
        <r>
          <rPr>
            <sz val="9"/>
            <color indexed="81"/>
            <rFont val="MS P ゴシック"/>
            <family val="3"/>
            <charset val="128"/>
          </rPr>
          <t>Insight iXlW00001C0000060R0585671234S00000118P01036LAocjBAQBF1NjaVRlZ2ljLmRhdGEuTW9sZWN1bGUBbwF/ARJTY2lUZWdpYy5Nb2xlY3VsZQAAAQFkAv5qAQAAAAIAAjQcAAAA/PwA/AACAAAAAAAA8L8C2j15WKg12b8C1QloImx4qr8AAAAAGAAAAPz8APwAAgAAAAAAAPC/An4dOGdEae+/AnpYqDXNO+g/AAAAABwAAAD8/AD8AAIAAAAAAADwvwJ+HThnRGnvvwK0WfW52orrvwAAAAAYAAAA/PwA/AACAAAAAAAA8L8CzqrP1Vbs/r8Cxv6ye/Kw3D8AAAAAGAAAAPz8APwAAgAAAAAAAPC/AhRhw9MrZeM/AtUJaCJseKq/AAAAABgAAAD8/AD8AAIAAAAAAADwvwLOqs/VVuz+vwKegCbChqfhvwAAAAAcAAAA/PwA/AACAAAAAAAA8L8CirDh6ZWy8T8CIUHxY8xd7b8AAAAAHAAAAPz8APwAAgAAAAAAAPC/AoXrUbgeheW/AtsbfGEyVfs/AAAAABgAAAD8/AD8AAIAAAAAAADwvwKKsOHplbLxPwLmP6Tfvg7qPwAAAAAYAAAA/PwA/AACAAAAAAAA8L8CrYvbaADvBcACCKwcWmQ78r8AAAAAGAAAAPz8APwAAgAAAAAAAPC/AkXY8PRK2QBAAiFB8WPMXe2/AAAAABgAAAD8/AD8AAIAAAAAAADwvwJF2PD0StkAQALmP6Tfvg7qPwAAAAAYAAAA/PwA/AACAAAAAAAA8L8CRdjw9ErZBEAC1QloImx4qr8AAAAAOAQAAWUEAAAAAAAAAAAIAAFlBAAAAAAAAAAADAQBZQgIAAAAAAAAABAAAWUEAAAAAAAAAAAUCAFlCAwAAAAAAAAAGBABZQQAAAAAAAAAABwEAWUEAAAAAAAAAAAgEAFlCAwAAAAAAAAAJBQBZQQAAAAAAAAAACgYAWUICAAAAAAAAAAsIAFlBAAAAAAAAAAAMCwBZQgIAAAAAAAAAAwUAWUEAAAAAAAAAAAwKAFlBAAAAAAAAAAAAAAAAA==</t>
        </r>
      </text>
    </comment>
    <comment ref="A61" authorId="0" shapeId="0" xr:uid="{D41BDB40-E63E-4E64-A5A5-964C26AF79B3}">
      <text>
        <r>
          <rPr>
            <sz val="9"/>
            <color indexed="81"/>
            <rFont val="MS P ゴシック"/>
            <family val="3"/>
            <charset val="128"/>
          </rPr>
          <t>Insight iXlW00001C0000061R0585671234S00000120P00892LAocjBAQBF1NjaVRlZ2ljLmRhdGEuTW9sZWN1bGUBbwF/ARJTY2lUZWdpYy5Nb2xlY3VsZQAAAQFkAv5qAQAAAAIBAiwgAAAA/PwA/AACAAAAAAAA8L8CXW3F/rL7A0ACXW3F/rJ71j8AAAAAHAAAAPz8APwAAgAAAAAAAPC/AgTnjCjtDdo/Am1Wfa62Yuu/AAAAABwAAAD8/AD8AAIAAAAAAADwvwKCc0aU9oYBwALarPpcbcXWvwAAAAAYAAAA/PwA/AACAAAAAAAA8L8CdEaU9gZf9D8C2qz6XG3F1r8AAAAAGAgAAPz8APwAAgAAAAAAAPC/AgOaCBueXt2/Atqs+lxtxda/AAAAABgAAAD8/AD8AAIAAAAAAADwvwLvycNCrekBQAIIPZtVn6vjvwAAAAAYAAAA/PwA/AACAAAAAAAA8L8CUI2XbhKD+D8CZ0Rpb/CF4z8AAAAAGAAAAPz8APwAAgAAAAAAAPC/AsKGp1fKMvW/Am1Wfa62Yuu/AAAAABgAAAD8/AD8AAIAAAAAAADwvwKCc0aU9oYBwAKxUGuad5zkPwAAAAAYAAAA/PwA/AACAAAAAAAA8L8CA5oIG55e3b8Ck6mCUUmd5D8AAAAAGAAAAPz8APwAAgAAAAAAAPC/AsKGp1fKMvW/AlmoNc07TvI/AAAAADAEDAFlBAAAAAAAAAAACBwBZQQAAAAAAAAAAAwYAWUEAAAAAAAAAAAQBAFlBBAAAAAAAAAAFAABZQQAAAAAAAAAABgAAWUEAAAAAAAAAAAcEAFlBAAAAAAAAAAAICgBZQQAAAAAAAAAACQQAWUEAAAAAAAAAAAoJAFlBAAAAAAAAAAAFAwBZQQAAAAAAAAAAAggAWUEAAAAAAAAAAAAAAAA</t>
        </r>
      </text>
    </comment>
    <comment ref="A62" authorId="0" shapeId="0" xr:uid="{E4687A20-72EA-4157-A02D-5C6BEB3B6671}">
      <text>
        <r>
          <rPr>
            <sz val="9"/>
            <color indexed="81"/>
            <rFont val="MS P ゴシック"/>
            <family val="3"/>
            <charset val="128"/>
          </rPr>
          <t>Insight iXlW00001C0000062R0585671234S00000122P00736LAocjBAQBF1NjaVRlZ2ljLmRhdGEuTW9sZWN1bGUBbwF/ARJTY2lUZWdpYy5Nb2xlY3VsZQAAAQFkAv5qAQAAAAIAAiQcAAAA/PwA/AACAAAAAAAA8L8CokW28/3UqD8C2/l+arx0k78AAAAAGAAAAPz8APwAAgAAAAAAAPC/AnE9CtejcOs/AqTfvg6cM+I/AAAAABwAAAD8/AD8AAIAAAAAAADwvwLiehSuR+HWPwLtL7snDwvvvwAAAAAYAAAA/PwA/AACAAAAAAAA8L8CRIts5/up+j8C2/l+arx0k78AAAAAGAAAAPz8APwAAgAAAAAAAPC/ArkehetRuPU/Au0vuycPC++/AAAAABwAAAD8/AD8AAIAAAAAAADwvwKP5PIf0m/rPwLSb18Hzhn5PwAAAAAYAAAA/PwA/AACAAAAAAAA8L8C4noUrkfh7L8CkML1KFyP0j8AAAAAIAAAAPz8APwAAgAAAAAAAPC/AoQvTKYKxgTAAv0Yc9cS8rG/AAAAABgAAAD8/AD8AAIAAAAAAADwvwJqb/CFyVT6vwIxKqkT0ETYvwAAAAAkBAABZQQAAAAAAAAAAAgAAWUEAAAAAAAAAAAMBAFlCAgAAAAAAAAAEAgBZQgIAAAAAAAAABQEAWUEAAAAAAAAAAAYAAFlBAAAAAAAAAAAHCABZQQAAAAAAAAAACAYAWUEAAAAAAAAAAAMEAFlBAAAAAAAAAAAAAAAAA==</t>
        </r>
      </text>
    </comment>
    <comment ref="A63" authorId="0" shapeId="0" xr:uid="{064C6F6F-B1BE-4E87-BD72-A52032FB959E}">
      <text>
        <r>
          <rPr>
            <sz val="9"/>
            <color indexed="81"/>
            <rFont val="MS P ゴシック"/>
            <family val="3"/>
            <charset val="128"/>
          </rPr>
          <t>Insight iXlW00001C0000063R0585671234S00000124P01036LAocjBAQBF1NjaVRlZ2ljLmRhdGEuTW9sZWN1bGUBbwF/ARJTY2lUZWdpYy5Nb2xlY3VsZQAAAQFkAv5qAQAAAAIAAjQcAAAA/PwA/AACAAAAAAAA8L8CKqkT0ETY5D8CjSjtDb4w0b8AAAAAGAAAAPz8APwAAgAAAAAAAPC/At6Th4Va0/M/AtBE2PD0SuE/AAAAABwAAAD8/AD8AAIAAAAAAADwvwLek4eFWtPzPwKvtmJ/2T3xvwAAAAAYAAAA/PwA/AACAAAAAAAA8L8CrK3YX3ZP1r8CjSjtDb4w0b8AAAAAGAAAAPz8APwAAgAAAAAAAPC/AvaX3ZOHhQFAAueuJeSDns0/AAAAABgAAAD8/AD8AAIAAAAAAADwvwL2l92Th4UBQAJHlPYGX5jovwAAAAAYAAAA/PwA/AACAAAAAAAA8L8C1lbsL7sn678CPSzUmuYd4z8AAAAAHAAAAPz8APwAAgAAAAAAAPC/AqVOQBNhw+0/AgYSFD/G3Pc/AAAAABgAAAD8/AD8AAIAAAAAAADwvwLWVuwvuyfrvwJlqmBUUifyvwAAAAAYAAAA/PwA/AACAAAAAAAA8L8CrK3YX3ZP1r8CYHZPHhZq9z8AAAAAGAAAAPz8APwAAgAAAAAAAPC/Amsr9pfdk/2/Aj0s1JrmHeM/AAAAABgAAAD8/AD8AAIAAAAAAADwvwJrK/aX3ZP9vwJlqmBUUifyvwAAAAAYAAAA/PwA/AACAAAAAAAA8L8CthX7y+7JAsACjSjtDb4w0b8AAAAAOAQAAWUEAAAAAAAAAAAIAAFlBAAAAAAAAAAADAABZQQAAAAAAAAAABAEAWUICAAAAAAAAAAUCAFlCAgAAAAAAAAAGAwBZQQAAAAAAAAAABwEAWUEAAAAAAAAAAAgDAFlCAwAAAAAAAAAJBgBZQQAAAAAAAAAACgYAWUICAAAAAAAAAAsIAFlBAAAAAAAAAAAMCwBZQgIAAAAAAAAABAUAWUEAAAAAAAAAAAwKAFlBAAAAAAAAAAAAAAAAA==</t>
        </r>
      </text>
    </comment>
    <comment ref="A64" authorId="0" shapeId="0" xr:uid="{0A9DF50A-2BA1-453D-A227-FA89301187F1}">
      <text>
        <r>
          <rPr>
            <sz val="9"/>
            <color indexed="81"/>
            <rFont val="MS P ゴシック"/>
            <family val="3"/>
            <charset val="128"/>
          </rPr>
          <t>Insight iXlW00001C0000064R0585671234S00000126P01104LAocjBAQBF1NjaVRlZ2ljLmRhdGEuTW9sZWN1bGUBbwF/ARJTY2lUZWdpYy5Nb2xlY3VsZQAAAQFkAv5qAQAAAAIAAjgcAAAA/PwA/AACAAAAAAAA8L8C5BQdyeU/8j8C6+I2GsBbsL8AAAAAGAAAAPz8APwAAgAAAAAAAPC/Ai3UmuYdp/s/Arn8h/Tb1+c/AAAAABwAAAD8/AD8AAIAAAAAAADwvwIt1JrmHaf7PwJ0tRX7y+7rvwAAAAAYAAAA/PwA/AACAAAAAAAA8L8CHjhnRGlvBUACRkdy+Q/p2z8AAAAAGAAAAPz8APwAAgAAAAAAAPC/Ah6n6Egu/8E/AtsbfGEyVbC/AAAAABgAAAD8/AD8AAIAAAAAAADwvwIeOGdEaW8FQAJe3EYDeAvivwAAAAAcAAAA/PwA/AACAAAAAAAA8L8CMLsnDwu19j8CbJp3nKIj+z8AAAAAGAAAAPz8APwAAgAAAAAAAPC/AnGsi9toANe/Agg9m1Wfq+k/AAAAABgAAAD8/AD8AAIAAAAAAADwvwJxrIvbaADXvwLhnBGlvcHtvwAAAAAYAAAA/PwA/AACAAAAAAAA8L8CHeviNhrA/b8C6+I2GsBbsL8AAAAAGAAAAPz8APwAAgAAAAAAAPC/Ah3r4jYawPW/AuGcEaW9we2/AAAAABgAAAD8/AD8AAIAAAAAAADwvwId6+I2GsD1vwIIPZtVn6vpPwAAAAAgAAAA/PwA/AACAAAAAAAA8L8CjnVxGw3gBsAC6+I2GsBbsL8AAAAAGAAAAPz8APwAAgAAAAAAAPC/Ao51cRsN4ArAAuGcEaW9we2/AAAAADwEAAFlBAAAAAAAAAAACAABZQQAAAAAAAAAAAwEAWUICAAAAAAAAAAQAAFlBAAAAAAAAAAAFAgBZQgIAAAAAAAAABgEAWUEAAAAAAAAAAAcEAFlBAAAAAAAAAAAIBABZQgMAAAAAAAAACQoAWUIDAAAAAAAAAAoIAFlBAAAAAAAAAAALBwBZQgIAAAAAAAAADAkAWUEAAAAAAAAAAA0MAFlBAAAAAAAAAAADBQBZQQAAAAAAAAAACQsAWUEAAAAAAAAAAAAAAAA</t>
        </r>
      </text>
    </comment>
    <comment ref="A65" authorId="0" shapeId="0" xr:uid="{59327FE8-502C-4880-B8FE-43F9DF8352B9}">
      <text>
        <r>
          <rPr>
            <sz val="9"/>
            <color indexed="81"/>
            <rFont val="MS P ゴシック"/>
            <family val="3"/>
            <charset val="128"/>
          </rPr>
          <t>Insight iXlW00001C0000065R0585671234S00000128P01104LAocjBAQBF1NjaVRlZ2ljLmRhdGEuTW9sZWN1bGUBbwF/ARJTY2lUZWdpYy5Nb2xlY3VsZQAAAQFkAv5qAQAAAAIAAjgcAAAA/PwA/AACAAAAAAAA8L8CBTQRNjy95D8C4ZwRpb3Bz78AAAAAGAAAAPz8APwAAgAAAAAAAPC/ApZDi2zn+/g/AhTQRNjw9OS/AAAAABwAAAD8/AD8AAIAAAAAAADwvwIVrkfhehToPwI1gLdAguLnPwAAAAAYAAAA/PwA/AACAAAAAAAA8L8CY3/ZPXnYAUAC7Z48LNSatj8AAAAAGAAAAPz8APwAAgAAAAAAAPC/Asb+snvysPs/AmFUUiegie4/AAAAABgAAAD8/AD8AAIAAAAAAADwvwKBlUOLbOfLvwI4Z0Rpb/DnvwAAAAAcAAAA/PwA/AACAAAAAAAA8L8CrK3YX3ZP/D8CVOOlm8Qg+r8AAAAAHAAAAPz8APwAAgAAAAAAAPC/ArtJDAIrhwbAAuGcEaW9wc+/AAAAABgAAAD8/AD8AAIAAAAAAADwvwLy0k1iEFjxvwLhnBGlvcHPvwAAAAAYAAAA/PwA/AACAAAAAAAA8L8CPnlYqDXNCUACxv6ye/KwkL8AAAAAGAAAAPz8APwAAgAAAAAAAPC/AjQzMzMzM/+/AjhnRGlv8Oe/AAAAABgAAAD8/AD8AAIAAAAAAADwvwK7SQwCK4cGwALImLuWkA/oPwAAAAAYAAAA/PwA/AACAAAAAAAA8L8C8tJNYhBY8b8CyJi7lpAP6D8AAAAAGAAAAPz8APwAAgAAAAAAAPC/AjQzMzMzM/+/AmTMXUvIB/Q/AAAAADwEAAFlBAAAAAAAAAAACAABZQQAAAAAAAAAAAwEAWUIDAAAAAAAAAAQCAFlCAgAAAAAAAAAFAABZQQAAAAAAAAAABgEAWUEAAAAAAAAAAAcKAFlCAgAAAAAAAAAIBQBZQQAAAAAAAAAACQMAWUEAAAAAAAAAAAoIAFlBAAAAAAAAAAALDQBZQgIAAAAAAAAADAgAWUIDAAAAAAAAAA0MAFlBAAAAAAAAAAADBABZQQAAAAAAAAAACwcAWUEAAAAAAAAAAAAAAAA</t>
        </r>
      </text>
    </comment>
    <comment ref="A66" authorId="0" shapeId="0" xr:uid="{9EC34D1B-3352-42B1-8353-DE38E055A189}">
      <text>
        <r>
          <rPr>
            <sz val="9"/>
            <color indexed="81"/>
            <rFont val="MS P ゴシック"/>
            <family val="3"/>
            <charset val="128"/>
          </rPr>
          <t>Insight iXlW00001C0000066R0585671234S00000130P01248LAocjBAQBF1NjaVRlZ2ljLmRhdGEuTW9sZWN1bGUBbwF/ARJTY2lUZWdpYy5Nb2xlY3VsZQAAAQFkAv5qAQAAAAIAAgEQHAAAAPz8APwAAgAAAAAAAPC/AintDb4wmfK/Avkx5q4l5Nc/AAAAABgAAAD8/AD8AAIAAAAAAADwvwKXIY51cZsAwALYgXNGlPboPwAAAAAcAAAA/PwA/AACAAAAAAAA8L8CotY07zhF9L8CjnVxGw3g478AAAAAGAAAAPz8APwAAgAAAAAAAPC/Ai//If329QXAAmrecYqO5KI/AAAAABgAAAD8/AD8AAIAAAAAAADwvwIv/yH99vUBwAKdoiO5/IfqvwAAAAAYAAAA/PwA/AACAAAAAAAA8L8CnDOitDf40r8C/Rhz1xLy6z8AAAAAHAAAAPz8APwAAgAAAAAAAPC/AqLWNO84RQLAAqfoSC7/Ifw/AAAAABgAAAD8/AD8AAIAAAAAAADwvwK1pnnHKTriPwL5MeauJeTXPwAAAAAYAAAA/PwA/AACAAAAAAAA8L8C78nDQq1pAkACIo51cRsN5L8AAAAAGAAAAPz8APwAAgAAAAAAAPC/Agr5oGez6g3AAuomMQisHMI/AAAAABgAAAD8/AD8AAIAAAAAAADwvwK1pnnHKTriPwIE54wo7Q3kvwAAAAAYAAAA/PwA/AACAAAAAAAA8L8CnDOitDf49j8C/Rhz1xLy6z8AAAAAGAAAAPz8APwAAgAAAAAAAPC/AiigibDhaQJAAvkx5q4l5Nc/AAAAABgAAAD8/AD8AAIAAAAAAADwvwKcM6K0N/j2PwIRx7q4jQbyvwAAAAAgAAAA/PwA/AACAAAAAAAA8L8CSFD8GHNXCUACEce6uI0G8r8AAAAAGAAAAPz8APwAAgAAAAAAAPC/AjWAt0CCIhBAAiKOdXEbDeS/AAAAAAERBAABZQQAAAAAAAAAAAgAAWUEAAAAAAAAAAAMBAFlCAwAAAAAAAAAEAgBZQgIAAAAAAAAABQAAWUEAAAAAAAAAAAYBAFlBAAAAAAAAAAAHBQBZQQAAAAAAAAAACAwAWUIDAAAAAAAAAAkDAFlBAAAAAAAAAAAKBwBZQQAAAAAAAAAACwcAWUIDAAAAAAAAAAwLAFlBAAAAAAAAAAANCgBZQgIAAAAAAAAADggAWUEAAAAAAAAAAA8OAFlBAAAAAAAAAAADBABZQQAAAAAAAAAACA0AWUEAAAAAAAAAAAAAAAA</t>
        </r>
      </text>
    </comment>
    <comment ref="A67" authorId="0" shapeId="0" xr:uid="{68685691-28EB-40FB-B091-BFD3EE197063}">
      <text>
        <r>
          <rPr>
            <sz val="9"/>
            <color indexed="81"/>
            <rFont val="MS P ゴシック"/>
            <family val="3"/>
            <charset val="128"/>
          </rPr>
          <t>Insight iXlW00001C0000067R0585671234S00000132P00664LAocjBAQBF1NjaVRlZ2ljLmRhdGEuTW9sZWN1bGUBbwF/ARJTY2lUZWdpYy5Nb2xlY3VsZQAAAQFkAv5qAQAAAAIAAiAcAAAA/PwA/AACAAAAAAAA8L8CDk+vlGWI+L8CGJXUCWgi4L8AAAAAHAAAAPz8APwAAgAAAAAAAPC/An/7OnDOiOw/ApX2Bl+YTJU/AAAAABgAAAD8/AD8AAIAAAAAAADwvwL129eBc0a0PwKUh4Va07zDvwAAAAAcAAAA/PwA/AACAAAAAAAA8L8CwH0dOGdE8j8C6Gor9pfd6T8AAAAAGAAAAPz8APwAAgAAAAAAAPC/AgYSFD/G3MW/AhmV1AloIu6/AAAAABgAAAD8/AD8AAIAAAAAAADwvwI2PL1SliHevwJqb/CFyVTdPwAAAAAYAAAA/PwA/AACAAAAAAAA8L8CDk+vlGWI9L8CNjy9UpYh0j8AAAAAGAAAAPz8APwAAgAAAAAAAPC/AjQzMzMzM++/AlkXt9EA3vG/AAAAACAECAFlBAAAAAAAAAAACBABZQgMAAAAAAAAAAwEAWUEAAAAAAAAAAAQHAFlBAAAAAAAAAAAFBgBZQgIAAAAAAAAABgAAWUEAAAAAAAAAAAcAAFlCAgAAAAAAAAAFAgBZQQAAAAAAAAAAAAAAAA=</t>
        </r>
      </text>
    </comment>
    <comment ref="A68" authorId="0" shapeId="0" xr:uid="{8FE88BDE-313E-4496-B9B4-B0E0D61EAF7E}">
      <text>
        <r>
          <rPr>
            <sz val="9"/>
            <color indexed="81"/>
            <rFont val="MS P ゴシック"/>
            <family val="3"/>
            <charset val="128"/>
          </rPr>
          <t>Insight iXlW00001C0000068R0585671234S00000134P01132LAocjBAQBF1NjaVRlZ2ljLmRhdGEuTW9sZWN1bGUBbwF/ARJTY2lUZWdpYy5Nb2xlY3VsZQAAAQFkAv5qAQAAAAIAAjwYAAAA/PwA/AACAAAAAAAA8L8Cm+Ydp+jIBMACpAG8BRIU278AAAAAGAAAAPz8APwAAgAAAAAAAPC/AoPAyqFFtvu/AtIA3gIJiu2/AAAAABgAAAD8/AD8AAIAAAAAAADwvwKDwMqhRbbrvwKkAbwFEhTbvwAAAAAYAAAA/PwA/AACAAAAAAAA8L8Cg8DKoUW2678CL/8h/fZ14j8AAAAAGAAAAPz8APwAAgAAAAAAAPC/AvRsVn2utvu/Apf/kH77OvE/AAAAABwAAAD8/AD8AAIAAAAAAADwvwKb5h2n6MgEwAIv/yH99nXiPwAAAAAcAAAA/PwA/AACAAAAAAAA8L8AAtIA3gIJiu2/AAAAABgAAAD8/AD8AAIAAAAAAADwvwKDwMqhRbbrPwKkAbwFEhTbvwAAAAAYAAAA/PwA/AACAAAAAAAA8L8Cg8DKoUW26z8CL/8h/fZ14j8AAAAAGAAAAPz8APwAAgAAAAAAAPC/AoPAyqFFtvs/Apf/kH77OvE/AAAAABgAAAD8/AD8AAIAAAAAAADwvwJjEFg5tMgEQAIv/yH99nXiPwAAAAAYAAAA/PwA/AACAAAAAAAA8L8CYxBYObTIBEACpAG8BRIU278AAAAAHAAAAPz8APwAAgAAAAAAAPC/AoPAyqFFtvs/AtIA3gIJiu2/AAAAAAERAAAA/PwA/AACAAAAAAAA8L8CyXa+nxovC0ACbVZ9rrZirz8AAAAAAREAAAD8/AD8AAIAAAAAAADwvwLzsFBrmrcRQAKuR+F6FK63PwAAAAA4AAQBZQQAAAAAAAAAAAQIAWUEAAAAAAAAAAAIDAFlBAAAAAAAAAAADBABZQQAAAAAAAAAABAUAWUEAAAAAAAAAAAUAAFlBAAAAAAAAAAACBgBZQQAAAAAAAAAABgcAWUEAAAAAAAAAAAcIAFlCAwAAAAAAAAAICQBZQQAAAAAAAAAACQoAWUICAAAAAAAAAAoLAFlBAAAAAAAAAAALDABZQgIAAAAAAAAADAcAWUEAAAAAAAAAAAAAAAA</t>
        </r>
      </text>
    </comment>
    <comment ref="A69" authorId="0" shapeId="0" xr:uid="{5E6CB593-C5F3-44C9-9E65-A2E5E8B0BD84}">
      <text>
        <r>
          <rPr>
            <sz val="9"/>
            <color indexed="81"/>
            <rFont val="MS P ゴシック"/>
            <family val="3"/>
            <charset val="128"/>
          </rPr>
          <t>Insight iXlW00001C0000069R0585671234S00000136P01468LAocjBAQBF1NjaVRlZ2ljLmRhdGEuTW9sZWN1bGUBbwF/ARJTY2lUZWdpYy5Nb2xlY3VsZQAAAQFkAv5qAQAAAAIBAgETGAAAAPz8APwAAgAAAAAAAPC/ArAD54wo7fe/Ap2iI7n8h6S/AAAAABwAAAD8/AD8AAIAAAAAAADwvwJJLv8h/fblvwJKnYAmwobhPwAAAAAgAAAA/PwA/AACAAAAAAAA8L8C2qz6XG1FA8ACZF3cRgN41z8AAAAAGAAAAPz8APwAAgAAAAAAAPC/AuVhodY079A/AswQx7q4jc4/AAAAABwAAAD8/AD8AAIAAAAAAADwvwIzxLEubqP9PwKlTkATYcPwPwAAAAAYAAAA/PwA/AACAAAAAAAA8L8CGuJYF7fRAkACGXPXEvJBxz8AAAAAGAAAAPz8APwAAgAAAAAAAPC/Akku/yH99uW/AqVOQBNhw/g/AAAAACAAAAD8/AD8AAIAAAAAAADwvwLGbTSAt0D2vwLLEMe6uI3wvwAAAAAcAAAA/PwA/AACAAAAAAAA8L8CM8SxLm6j/T8CveMUHcnl5b8AAAAAGAwAAPz8APwAAgAAAAAAAPC/AmaIY13cRus/AqVOQBNhw/A/AAAAABgAAAD8/AD8AAIAAAAAAADwvwIgY+5aQr4JwAIGo5I6AU3MvwAAAAAYAAAA/PwA/AACAAAAAAAA8L8C5WGh1jTv0D8CMLsnDwu1/T8AAAAAGAAAAPz8APwAAgAAAAAAAPC/AhriWBe30QJAAiDSb18Hzvi/AAAAABgAAAD8/AD8AAIAAAAAAADwvwIa4lgXt9EKQAIZc9cS8kHHPwAAAAAYAAAA/PwA/AACAAAAAAAA8L8CQ61p3nEKBcAC7MA5I0p78L8AAAAAGAAAAPz8APwAAgAAAAAAAPC/As/3U+OlGxDAAjWAt0CC4um/AAAAABgAAAD8/AD8AAIAAAAAAADwvwL9GHPXEnIOwAJVMCqpE9DiPwAAAAAYAAAA/PwA/AACAAAAAAAA8L8CGuJYF7fRCkACINJvXwfO+L8AAAAAGAAAAPz8APwAAgAAAAAAAPC/AhriWBe30Q5AAr3jFB3J5eW/AAAAAAEUBAABZQQAAAAAAAAAAAgAAWUEAAAAAAAAAAAMBAFlBAAAAAAAAAAAJBABZQQUAAAAAAAAABQQAWUEAAAAAAAAAAAYBAFlBAAAAAAAAAAAHAABZQgAAAAAAAAAACAUAWUEAAAAAAAAAAAkDAFlBAAAAAAAAAAAKAgBZQQAAAAAAAAAACwYAWUEAAAAAAAAAAAwIAFlCAgAAAAAAAAANBQBZQgMAAAAAAAAADgoAWUEAAAAAAAAAAA8KAFlBAAAAAAAAAAAARAoAWUEAAAAAAAAAAABEQESAWUICAAAAAAAAAABEjQBZQQAAAAAAAAAACwkAWUEAAAAAAAAAAABETABZQQAAAAAAAAAAAAAAAA=</t>
        </r>
      </text>
    </comment>
    <comment ref="A70" authorId="0" shapeId="0" xr:uid="{24AA0AD1-1665-4403-BE81-ECB478BDDA55}">
      <text>
        <r>
          <rPr>
            <sz val="9"/>
            <color indexed="81"/>
            <rFont val="MS P ゴシック"/>
            <family val="3"/>
            <charset val="128"/>
          </rPr>
          <t>Insight iXlW00001C0000070R0585671234S00000138P01036LAocjBAQBF1NjaVRlZ2ljLmRhdGEuTW9sZWN1bGUBbwF/ARJTY2lUZWdpYy5Nb2xlY3VsZQAAAQFkAv5qAQAAAAIAAjQcAAAA/PwA/AACAAAAAAAA8L8CGy/dJAaB8D8CnDOitDf43r8AAAAAGAAAAPz8APwAAgAAAAAAAPC/ApQYBFYOLfI/Ap/Nqs/VVuA/AAAAABwAAAD8/AD8AAIAAAAAAADwvwIfhetRuB7/PwLIKTqSy3/svwAAAAAYAAAA/PwA/AACAAAAAAAA8L8CKKCJsOHpAEACrfpcbcX+5j8AAAAAGAAAAPz8APwAAgAAAAAAAPC/AiigibDh6QRAAuJ6FK5H4cK/AAAAABgAAAD8/AD8AAIAAAAAAADwvwLJdr6fGi/FPwLOGVHaG3zvvwAAAAAcAAAA/PwA/AACAAAAAAAA8L8CbJp3nKIj2T8CjnVxGw3g8j8AAAAAIAAAAPz8APwAAgAAAAAAAPC/Ai//If32dQPAAjLmriXkg+A/AAAAABgAAAD8/AD8AAIAAAAAAADwvwLRItv5fmrmvwKcM6K0N/jevwAAAAAYAAAA/PwA/AACAAAAAAAA8L8CL/8h/fZ1A8AC2IFzRpT23r8AAAAAGAAAAPz8APwAAgAAAAAAAPC/AhueXinLEPm/Ahlz1xLyQfA/AAAAABgAAAD8/AD8AAIAAAAAAADwvwKq8dJNYhD5vwLswDkjSnvvvwAAAAAYAAAA/PwA/AACAAAAAAAA8L8C0SLb+X5q5r8CMuauJeSD4D8AAAAAOAQAAWUEAAAAAAAAAAAIAAFlBAAAAAAAAAAADAQBZQgIAAAAAAAAABAIAWUICAAAAAAAAAAUAAFlBAAAAAAAAAAAGAQBZQQAAAAAAAAAABwoAWUEAAAAAAAAAAAgFAFlBAAAAAAAAAAAJCwBZQQAAAAAAAAAACgwAWUEAAAAAAAAAAAsIAFlBAAAAAAAAAAAMCABZQQAAAAAAAAAAAwQAWUEAAAAAAAAAAAcJAFlBAAAAAAAAAAAAAAAAA==</t>
        </r>
      </text>
    </comment>
    <comment ref="A71" authorId="0" shapeId="0" xr:uid="{D87FCFA2-4E7E-437D-B702-DA9E038FF013}">
      <text>
        <r>
          <rPr>
            <sz val="9"/>
            <color indexed="81"/>
            <rFont val="MS P ゴシック"/>
            <family val="3"/>
            <charset val="128"/>
          </rPr>
          <t>Insight iXlW00001C0000071R0585671234S00000140P01248LAocjBAQBF1NjaVRlZ2ljLmRhdGEuTW9sZWN1bGUBbwF/ARJTY2lUZWdpYy5Nb2xlY3VsZQAAAQFkAv5qAQAAAAIAAgEQHAAAAPz8APwAAgAAAAAAAPC/Ak/RkVz+Q/s/AtzXgXNGlOa/AAAAABgAAAD8/AD8AAIAAAAAAADwvwLHuriNBvD8PwJdbcX+snvSPwAAAAAcAAAA/PwA/AACAAAAAAAA8L8CKVyPwvUo/L8CSFD8GHPX0j8AAAAAHAAAAPz8APwAAgAAAAAAAPC/AqkT0ETY8ARAAlwgQfFjzPG/AAAAABgAAAD8/AD8AAIAAAAAAADwvwJB8WPMXUsGQAJ6xyk6ksvfPwAAAAAYAAAA/PwA/AACAAAAAAAA8L8CNl66SQwCBcACJCh+jLlr6T8AAAAAGAAAAPz8APwAAgAAAAAAAPC/AkHxY8xdSwpAAo25awn5oNe/AAAAABgAAAD8/AD8AAIAAAAAAADwvwIa4lgXt9HqPwLu68A5I0rzvwAAAAAYAAAA/PwA/AACAAAAAAAA8L8CuK8D54wo/L8C3NeBc0aU5r8AAAAAGAAAAPz8APwAAgAAAAAAAPC/Au2ePCzUmuy/AkLPZtXnauk/AAAAACAAAAD8/AD8AAIAAAAAAADwvwI2XrpJDAIFwAISFD/G3LX8PwAAAAAcAAAA/PwA/AACAAAAAAAA8L8Cz4jS3uAL8T8CLdSa5h2n7j8AAAAAGAAAAPz8APwAAgAAAAAAAPC/AjbNO07RkZy/AtzXgXNGlOa/AAAAABgAAAD8/AD8AAIAAAAAAADwvwI2zTtO0ZGcvwKEns2qz9XSPwAAAAAYAAAA/PwA/AACAAAAAAAA8L8C7Z48LNSa7L8C7uvAOSNK878AAAAAGAAAAPz8APwAAgAAAAAAAPC/AlYOLbKd7wvAAkhQ/Bhz19I/AAAAAAERBAABZQQAAAAAAAAAAAggAWUEAAAAAAAAAAAMAAFlBAAAAAAAAAAAEAQBZQgIAAAAAAAAABQIAWUEAAAAAAAAAAAYDAFlCAgAAAAAAAAAHAABZQQAAAAAAAAAACA4AWUEAAAAAAAAAAAkNAFlBAAAAAAAAAAAKBQBZQgAAAAAAAAAACwEAWUEAAAAAAAAAAAwHAFlBAAAAAAAAAAANDABZQQAAAAAAAAAADgwAWUEAAAAAAAAAAA8FAFlBAAAAAAAAAAAEBgBZQQAAAAAAAAAAAgkAWUEAAAAAAAAAAAAAAAA</t>
        </r>
      </text>
    </comment>
    <comment ref="A72" authorId="0" shapeId="0" xr:uid="{708601A2-B7FF-45CE-AA93-F90E70B65EEA}">
      <text>
        <r>
          <rPr>
            <sz val="9"/>
            <color indexed="81"/>
            <rFont val="MS P ゴシック"/>
            <family val="3"/>
            <charset val="128"/>
          </rPr>
          <t>Insight iXlW00001C0000072R0585671234S00000142P01104LAocjBAQBF1NjaVRlZ2ljLmRhdGEuTW9sZWN1bGUBbwF/ARJTY2lUZWdpYy5Nb2xlY3VsZQAAAQFkAv5qAQAAAAIAAjgcAAAA/PwA/AACAAAAAAAA8L8CBTQRNjy95L8C4ZwRpb3Bzz8AAAAAGAAAAPz8APwAAgAAAAAAAPC/ApZDi2zn+/i/AhTQRNjw9OQ/AAAAABwAAAD8/AD8AAIAAAAAAADwvwIVrkfhehTovwI1gLdAguLnvwAAAAAYAAAA/PwA/AACAAAAAAAA8L8CY3/ZPXnYAcAC7Z48LNSatr8AAAAAGAAAAPz8APwAAgAAAAAAAPC/Asb+snvysPu/AmFUUiegie6/AAAAABgAAAD8/AD8AAIAAAAAAADwvwKBlUOLbOfLPwI4Z0Rpb/DnPwAAAAAcAAAA/PwA/AACAAAAAAAA8L8C8tJNYhBY8T8CyJi7lpAP6L8AAAAAHAAAAPz8APwAAgAAAAAAAPC/Aqyt2F92T/y/AlTjpZvEIPo/AAAAABgAAAD8/AD8AAIAAAAAAADwvwLy0k1iEFjxPwLhnBGlvcHPPwAAAAAYAAAA/PwA/AACAAAAAAAA8L8CPnlYqDXNCcACxv6ye/KwkD8AAAAAGAAAAPz8APwAAgAAAAAAAPC/AjQzMzMzM/8/AmTMXUvIB/S/AAAAABgAAAD8/AD8AAIAAAAAAADwvwI0MzMzMzP/PwI4Z0Rpb/DnPwAAAAAYAAAA/PwA/AACAAAAAAAA8L8Cu0kMAiuHBkACyJi7lpAP6L8AAAAAGAAAAPz8APwAAgAAAAAAAPC/ArtJDAIrhwZAAuGcEaW9wc8/AAAAADwEAAFlBAAAAAAAAAAACAABZQQAAAAAAAAAAAwEAWUIDAAAAAAAAAAQCAFlCAgAAAAAAAAAFAABZQQAAAAAAAAAABggAWUEAAAAAAAAAAAcBAFlBAAAAAAAAAAAIBQBZQQAAAAAAAAAACQMAWUEAAAAAAAAAAAoGAFlCAgAAAAAAAAALCABZQgIAAAAAAAAADA0AWUICAAAAAAAAAA0LAFlBAAAAAAAAAAADBABZQQAAAAAAAAAADAoAWUEAAAAAAAAAAAAAAAA</t>
        </r>
      </text>
    </comment>
    <comment ref="A73" authorId="0" shapeId="0" xr:uid="{8070D6E3-44CA-4AA4-AD91-B3D43BCD69C1}">
      <text>
        <r>
          <rPr>
            <sz val="9"/>
            <color indexed="81"/>
            <rFont val="MS P ゴシック"/>
            <family val="3"/>
            <charset val="128"/>
          </rPr>
          <t>Insight iXlW00001C0000073R0585671234S00000144P01104LAocjBAQBF1NjaVRlZ2ljLmRhdGEuTW9sZWN1bGUBbwF/ARJTY2lUZWdpYy5Nb2xlY3VsZQAAAQFkAv5qAQAAAAIAAjgcAAAA/PwA/AACAAAAAAAA8L8CmpmZmZmZ3b8CyJi7lpAP4L8AAAAAGAAAAPz8APwAAgAAAAAAAPC/AvoP6bevA/a/AmN/2T15WLi/AAAAABwAAAD8/AD8AAIAAAAAAADwvwLdRgN4CyTivwIbwFsgQfH3vwAAAAAYAAAA/PwA/AACAAAAAAAA8L8ClWWIY11cAMAC3pOHhVrT6r8AAAAAGAAAAPz8APwAAgAAAAAAAPC/AirLEMe6uPi/AjEqqRPQRPu/AAAAABgAAAD8/AD8AAIAAAAAAADwvwIxmSoYldTZPwLFjzF3LSFfvwAAAAAcAAAA/PwA/AACAAAAAAAA8L8CEHo2qz5X+b8CqMZLN4lB7D8AAAAAGAAAAPz8APwAAgAAAAAAAPC/AjGZKhiV1Nk/AjlnRGlv8O8/AAAAABgAAAD8/AD8AAIAAAAAAADwvwKOBvAWSFD0PwLImLuWkA/gvwAAAAAYAAAA/PwA/AACAAAAAAAA8L8CaLPqc7UVAUACOWdEaW/w7z8AAAAAGAAAAPz8APwAAgAAAAAAAPC/AnBfB84ZUQjAAgpoImx4eue/AAAAABgAAAD8/AD8AAIAAAAAAADwvwKOBvAWSFD0PwKcM6K0N/j3PwAAAAAYAAAA/PwA/AACAAAAAAAA8L8CaLPqc7UVAUACxY8xdy0hX78AAAAAJAAAAPz8APwAAgAAAAAAAPC/AoljXdxGAwhAApwzorQ3+Pc/AAAAADwEAAFlBAAAAAAAAAAACAABZQQAAAAAAAAAAAwEAWUIDAAAAAAAAAAQCAFlCAgAAAAAAAAAFAABZQQAAAAAAAAAABgEAWUEAAAAAAAAAAAcFAFlBAAAAAAAAAAAIBQBZQgMAAAAAAAAACQwAWUIDAAAAAAAAAAoDAFlBAAAAAAAAAAALBwBZQgIAAAAAAAAADAgAWUEAAAAAAAAAAA0JAFlBAAAAAAAAAAADBABZQQAAAAAAAAAACQsAWUEAAAAAAAAAAAAAAAA</t>
        </r>
      </text>
    </comment>
    <comment ref="A74" authorId="0" shapeId="0" xr:uid="{1425899C-966D-4CCC-B4E0-8589F8B67852}">
      <text>
        <r>
          <rPr>
            <sz val="9"/>
            <color indexed="81"/>
            <rFont val="MS P ゴシック"/>
            <family val="3"/>
            <charset val="128"/>
          </rPr>
          <t>Insight iXlW00001C0000074R0585671234S00000146P01268LAocjBAQBF1NjaVRlZ2ljLmRhdGEuTW9sZWN1bGUBbwF/ARJTY2lUZWdpYy5Nb2xlY3VsZQAAAQFkAv5qAQAAAAIAAgEQGAAAAPz8APwAAgAAAAAAAPC/AintDb4wmdI/Ahx8YTJVMNK/AAAAABwAAAD8/AD8AAIAAAAAAADwvwKKQWDl0CLlvwIll/+QfvvivwAAAAAcAAAA/PwA/AACAAAAAAAA8L8CCM4ZUdob7D8Ckst/SL998b8AAAAAGAAAAPz8APwAAgAAAAAAAPC/AopBYOXQIuW/ApPLf0i/ffm/AAAAABwAAAD8/AD8AAIAAAAAAADwvwIp7Q2+MJnSPwIeOGdEaW/+vwAAAAAYAAAA/PwA/AACAAAAAAAA8L8CjSjtDb4w4z8CLiEf9GxW5T8AAAAAHAAAAPz8APwAAgAAAAAAAPC/AgaBlUOLbPi/AsnlP6TfvgDAAAAAABgAAAD8/AD8AAIAAAAAAADwvwKRD3o2qz75PwI8TtGRXP7rPwAAAAAYAAAA/PwA/AACAAAAAAAA8L8CBoGVQ4ts+L8CJLn8h/Tbt78AAAAAJAAAAPz8APwAAgAAAAAAAPC/AigPC7Wm+QFAAiqpE9BE2MA/AAAAABgAAAD8/AD8AAIAAAAAAADwvwKHp1fKMsSxvwKQwvUoXI/2PwAAAAAYAAAA/PwA/AACAAAAAAAA8L8CpHA9CtcjA8ACJZf/kH774r8AAAAAGAAAAPz8APwAAgAAAAAAAPC/AqRwPQrXIwPAApPLf0i/ffm/AAAAABgAAAD8/AD8AAIAAAAAAADwvwIcfGEyVTD+PwK8lpAPejb9PwAAAAAYAAAA/PwA/AACAAAAAAAA8L8Cl5APejarzj8CF9nO91PjAkAAAAAAGAAAAPz8APwAAgAAAAAAAPC/Al1txf6ye/M/AiKOdXEbjQRAAAAAAAESBAABZQQAAAAAAAAAAAgAAWUICAAAAAAAAAAMBAFlBAAAAAAAAAAAEAgBZQQAAAAAAAAAABQAAWUEAAAAAAAAAAAYDAFlBAAAAAAAAAAAHBQBZQQAAAAAAAAAACAEAWUEAAAAAAAAAAAkHAFlBAAAAAAAAAAAKBQBZQgMAAAAAAAAACwgAWUEAAAAAAAAAAAwLAFlBAAAAAAAAAAANBwBZQgIAAAAAAAAADgoAWUEAAAAAAAAAAA8OAFlCAgAAAAAAAAAEAwBZQgIAAAAAAAAADw0AWUEAAAAAAAAAAAwGAFlBAAAAAAAAAAAAAAAAA==</t>
        </r>
      </text>
    </comment>
    <comment ref="A75" authorId="0" shapeId="0" xr:uid="{F0A6FAEF-0C66-400A-9729-334B1EBBCED5}">
      <text>
        <r>
          <rPr>
            <sz val="9"/>
            <color indexed="81"/>
            <rFont val="MS P ゴシック"/>
            <family val="3"/>
            <charset val="128"/>
          </rPr>
          <t>Insight iXlW00001C0000075R0585671234S00000148P01540LAocjBAQBF1NjaVRlZ2ljLmRhdGEuTW9sZWN1bGUBbwF/ARJTY2lUZWdpYy5Nb2xlY3VsZQAAAQFkAv5qAQAAAAIAAgEUGAAAAPz8APwAAgAAAAAAAPC/AvAWSFD8GP2/As3MzMzMzOQ/AAAAABwAAAD8/AD8AAIAAAAAAADwvwJdbcX+snvuvwIzMzMzMzPDPwAAAAAgAAAA/PwA/AACAAAAAAAA8L8C0pFc/kN6BcACMzMzMzMzwz8AAAAAGAAAAPz8APwAAgAAAAAAAPC/AmU730+NFwRAAjQzMzMzM+u/AAAAACAAAAD8/AD8AAIAAAAAAADwvwLwFkhQ/Bj9vwJnZmZmZmb6PwAAAAAcAAAA/PwA/AACAAAAAAAA8L8ChetRuB4FC0ACmpmZmZmZ9b8AAAAAHAAAAPz8APwAAgAAAAAAAPC/AogW2c73U/o/ApqZmZmZmfW/AAAAABgAAAD8/AD8AAIAAAAAAADwvwJdbcX+snvuvwI0MzMzMzPrvwAAAAAYAAAA/PwA/AACAAAAAAAA8L8C0GbV52ortr8CzczMzMzM5D8AAAAAGAAAAPz8APwAAgAAAAAAAPC/AvJBz2bVZwzAAs3MzMzMzOQ/AAAAABgAAAD8/AD8AAIAAAAAAADwvwKqE9BE2PDoPwIzMzMzMzPDPwAAAAAYAAAA/PwA/AACAAAAAAAA8L8C0GbV52ortr8CmpmZmZmZ9b8AAAAAGAAAAPz8APwAAgAAAAAAAPC/AqoT0ETY8Og/AjQzMzMzM+u/AAAAABgAAAD8/AD8AAIAAAAAAADwvwLTTWIQWPkQQAI0MzMzMzPrvwAAAAAYAAAA/PwA/AACAAAAAAAA8L8CZTvfT40XBEACMzMzMzMzwz8AAAAAGAAAAPz8APwAAgAAAAAAAPC/AvmgZ7PqMxDAAtnO91Pjpcu/AAAAABgAAAD8/AD8AAIAAAAAAADwvwIK+aBns6oRwAJnZmZmZmbyPwAAAAAYAAAA/PwA/AACAAAAAAAA8L8C8kHPZtVnCMACqMZLN4lB+D8AAAAAGAAAAPz8APwAAgAAAAAAAPC/AtNNYhBY+RBAAjMzMzMzM8M/AAAAABgAAAD8/AD8AAIAAAAAAADwvwKF61G4HgULQALNzMzMzMzkPwAAAAABFQQAAWUEAAAAAAAAAAAIAAFlBAAAAAAAAAAADBgBZQQAAAAAAAAAABAAAWUIAAAAAAAAAAAUDAFlBAAAAAAAAAAAGDABZQQAAAAAAAAAABwEAWUEAAAAAAAAAAAgBAFlBAAAAAAAAAAAJAgBZQQAAAAAAAAAACggAWUEAAAAAAAAAAAsHAFlBAAAAAAAAAAAMCgBZQQAAAAAAAAAADQUAWUICAAAAAAAAAA4DAFlCAwAAAAAAAAAPCQBZQQAAAAAAAAAAAEQJAFlBAAAAAAAAAAAAREkAWUEAAAAAAAAAAABEgETAWUICAAAAAAAAAABEzgBZQQAAAAAAAAAACwwAWUEAAAAAAAAAAABEjQBZQQAAAAAAAAAAAAAAAA=</t>
        </r>
      </text>
    </comment>
    <comment ref="A76" authorId="0" shapeId="0" xr:uid="{2CA7ECD0-A7C5-4AC1-917E-D432E9D18C43}">
      <text>
        <r>
          <rPr>
            <sz val="9"/>
            <color indexed="81"/>
            <rFont val="MS P ゴシック"/>
            <family val="3"/>
            <charset val="128"/>
          </rPr>
          <t>Insight iXlW00001C0000076R0585671234S00000150P01104LAocjBAQBF1NjaVRlZ2ljLmRhdGEuTW9sZWN1bGUBbwF/ARJTY2lUZWdpYy5Nb2xlY3VsZQAAAQFkAv5qAQAAAAIAAjgcAAAA/PwA/AACAAAAAAAA8L8CuR6F61G4fj8CXkvIBz2b0b8AAAAAGAAAAPz8APwAAgAAAAAAAPC/AjnWxW00gPi/AkVpb/CFycw/AAAAABwAAAD8/AD8AAIAAAAAAADwvwJUdCSX/5DivwJjf9k9eVjxvwAAAAAYAAAA/PwA/AACAAAAAAAA8L8CVHQkl/+Q4r8CaLPqc7UV4T8AAAAAGAAAAPz8APwAAgAAAAAAAPC/Ah+F61G4HvA/Al5LyAc9m9G/AAAAABgAAAD8/AD8AAIAAAAAAADwvwJiodY077gCwALFsS5uowHqPwAAAAAYAAAA/PwA/AACAAAAAAAA8L8COdbFbTSA+L8CryXkg57N6L8AAAAAHAAAAPz8APwAAgAAAAAAAPC/Ah+F61G4Hvg/AtSa5h2n6OI/AAAAACAAAAD8/AD8AAIAAAAAAADwvwJkzF1LyAcKwAKWQ4ts5/vZPwAAAAAcAAAA/PwA/AACAAAAAAAA8L8CkML1KFwPBEACGXPXEvJB8r8AAAAAIAAAAPz8APwAAgAAAAAAAPC/Am1Wfa624gHAAplMFYxK6vw/AAAAABgAAAD8/AD8AAIAAAAAAADwvwIfhetRuB74PwIZc9cS8kHyvwAAAAAYAAAA/PwA/AACAAAAAAAA8L8CkML1KFwPBEAC1JrmHafo4j8AAAAAGAAAAPz8APwAAgAAAAAAAPC/ApDC9ShcDwhAAl5LyAc9m9G/AAAAADwEDAFlCAwAAAAAAAAACAABZQQAAAAAAAAAAAwAAWUEAAAAAAAAAAAQAAFlBAAAAAAAAAAAFAQBZQQAAAAAAAAAABgIAWUICAAAAAAAAAAcEAFlBAAAAAAAAAAAIBQBZQgAAAAAAAAAACQsAWUEAAAAAAAAAAAoFAFlBAAAAAAAAAAALBABZQgMAAAAAAAAADAcAWUICAAAAAAAAAA0JAFlCAgAAAAAAAAAGAQBZQQAAAAAAAAAADQwAWUEAAAAAAAAAAAAAAAA</t>
        </r>
      </text>
    </comment>
    <comment ref="A77" authorId="0" shapeId="0" xr:uid="{78B8C2B8-DF5D-4321-818D-AF65FEDFA2A5}">
      <text>
        <r>
          <rPr>
            <sz val="9"/>
            <color indexed="81"/>
            <rFont val="MS P ゴシック"/>
            <family val="3"/>
            <charset val="128"/>
          </rPr>
          <t>Insight iXlW00001C0000077R0585671234S00000152P01036LAocjBAQBF1NjaVRlZ2ljLmRhdGEuTW9sZWN1bGUBbwF/ARJTY2lUZWdpYy5Nb2xlY3VsZQAAAQFkAv5qAQAAAAIAAjQcAAAA/PwA/AACAAAAAAAA8L8C2j15WKg12T8CXtxGA3gLzD8AAAAAGAAAAPz8APwAAgAAAAAAAPC/An4dOGdEae8/Av8h/fZ14OK/AAAAABwAAAD8/AD8AAIAAAAAAADwvwJ+HThnRGnvPwIXSFD8GHPwPwAAAAAYAAAA/PwA/AACAAAAAAAA8L8CzqrP1Vbs/j8C0pFc/kP60b8AAAAAGAAAAPz8APwAAgAAAAAAAPC/As6qz9VW7P4/Ahi30QDeAuc/AAAAABgAAAD8/AD8AAIAAAAAAADwvwIUYcPTK2XjvwJe3EYDeAvMPwAAAAAcAAAA/PwA/AACAAAAAAAA8L8ChetRuB6F5T8CDy2yne+n+L8AAAAAIAAAAPz8APwAAgAAAAAAAPC/AkXY8PRK2QTAAl7cRgN4C8w/AAAAABgAAAD8/AD8AAIAAAAAAADwvwKti9toAO8FQAJcIEHxY8zrvwAAAAAYAAAA/PwA/AACAAAAAAAA8L8CirDh6ZWy8b8CzTtO0ZFc8T8AAAAAGAAAAPz8APwAAgAAAAAAAPC/Aoqw4emVsvG/AmwJ+aBns+S/AAAAABgAAAD8/AD8AAIAAAAAAADwvwJF2PD0StkAwAJsCfmgZ7PkvwAAAAAYAAAA/PwA/AACAAAAAAAA8L8CRdjw9ErZAMACzTtO0ZFc8T8AAAAAOAQAAWUEAAAAAAAAAAAIAAFlBAAAAAAAAAAADAQBZQgMAAAAAAAAABAIAWUICAAAAAAAAAAUAAFlBAAAAAAAAAAAGAQBZQQAAAAAAAAAABwsAWUEAAAAAAAAAAAgDAFlBAAAAAAAAAAAJBQBZQQAAAAAAAAAACgUAWUEAAAAAAAAAAAsKAFlBAAAAAAAAAAAMCQBZQQAAAAAAAAAAAwQAWUEAAAAAAAAAAAcMAFlBAAAAAAAAAAAAAAAAA==</t>
        </r>
      </text>
    </comment>
    <comment ref="A78" authorId="0" shapeId="0" xr:uid="{CDABCB0F-89FF-48E8-96F2-88DCC40DD1F7}">
      <text>
        <r>
          <rPr>
            <sz val="9"/>
            <color indexed="81"/>
            <rFont val="MS P ゴシック"/>
            <family val="3"/>
            <charset val="128"/>
          </rPr>
          <t>Insight iXlW00001C0000078R0585671234S00000154P01196LAocjBAQBF1NjaVRlZ2ljLmRhdGEuTW9sZWN1bGUBbwF/ARJTY2lUZWdpYy5Nb2xlY3VsZQAAAQFkAv5qAQAAAAIAAjwcAAAA/PwA/AACAAAAAAAA8L8Cku18PzVe6D8CMzMzMzMzw78AAAAAGAAAAPz8APwAAgAAAAAAAPC/AgU0ETY8vZI/ApOpglFJneA/AAAAABwAAAD8/AD8AAIAAAAAAADwvwI0MzMzMzPbPwLOqs/VVuz2PwAAAAAYAAAA/PwA/AACAAAAAAAA8L8CC9ejcD0K+j8CZ2ZmZmZm1j8AAAAAHAAAAPz8APwAAgAAAAAAAPC/AoPAyqFFtvY/AlXBqKROQPU/AAAAABgAAAD8/AD8AAIAAAAAAADwvwL1bFZ9rrbuvwIK+aBns+rTPwAAAAAcAAAA/PwA/AACAAAAAAAA8L8CppvEILDyA0ACMzMzMzMzw78AAAAAHAAAAPz8APwAAgAAAAAAAPC/AmDl0CLb+QHAAuM2GsBbIOu/AAAAABgAAAD8/AD8AAIAAAAAAADwvwKS7Xw/NV7oPwJnZmZmZmbyvwAAAAAYAAAA/PwA/AACAAAAAAAA8L8CBqOSOgFN9L8Ct2J/2T155L8AAAAAGAAAAPz8APwAAgAAAAAAAPC/AgvXo3A9Cvo/AmdmZmZmZvq/AAAAABgAAAD8/AD8AAIAAAAAAADwvwKmm8QgsPIDQAJnZmZmZmbyvwAAAAAYAAAA/PwA/AACAAAAAAAA8L8COUVHcvkP+r8CO3DOiNLe8D8AAAAAGAAAAPz8APwAAgAAAAAAAPC/AsDsnjwsVAfAAp5eKcsQx7q/AAAAABgAAAD8/AD8AAIAAAAAAADwvwJ6Nqs+V9sEwAJKDAIrhxbrPwAAAAABEQQAAWUEAAAAAAAAAAAIBAFlCAgAAAAAAAAADAABZQQAAAAAAAAAABAMAWUICAAAAAAAAAAUBAFlBAAAAAAAAAAAGAwBZQQAAAAAAAAAABwkAWUICAAAAAAAAAAgAAFlBAAAAAAAAAAAJBQBZQQAAAAAAAAAACggAWUEAAAAAAAAAAAsKAFlBAAAAAAAAAAAMBQBZQgMAAAAAAAAADQ4AWUICAAAAAAAAAA4MAFlBAAAAAAAAAAACBABZQQAAAAAAAAAACwYAWUEAAAAAAAAAAA0HAFlBAAAAAAAAAAAAAAAAA==</t>
        </r>
      </text>
    </comment>
    <comment ref="A79" authorId="0" shapeId="0" xr:uid="{712D85AB-14CF-4E76-BA6B-6632B919EC79}">
      <text>
        <r>
          <rPr>
            <sz val="9"/>
            <color indexed="81"/>
            <rFont val="MS P ゴシック"/>
            <family val="3"/>
            <charset val="128"/>
          </rPr>
          <t>Insight iXlW00001C0000079R0585671234S00000156P01184LAocjBAQBF1NjaVRlZ2ljLmRhdGEuTW9sZWN1bGUBbwF/ARJTY2lUZWdpYy5Nb2xlY3VsZQAAAQFkAv5qAQAAAAIBAgEQHAAAAPz8APwAAgAAAAAAAPC/AkGC4seYuwnAAQAAAAAYDAAA/PwA/AACAAAAAAAA8L8CINJvXwfOAsACAAAAAAAA4D8AAAAAGAAAAPz8APwAAgAAAAAAAPC/AiDSb18HzgLAAgAAAAAAAOC/AAAAABgAAAD8/AD8AAIAAAAAAADwvwL/Q/rt68D3vwIAAAAAAADwvwAAAAAYDAAA/PwA/AACAAAAAAAA8L8CescpOpLL478CAAAAAAAA4L8AAAAAGAAAAPz8APwAAgAAAAAAAPC/AnrHKTqSy+O/AgAAAAAAAOA/AAAAABgAAAD8/AD8AAIAAAAAAADwvwL/Q/rt68D3vwEAAAAAHAAAAPz8APwAAgAAAAAAAPC/Aibkg57Nqs8/AgAAAAAAAPC/AAAAABgAAAD8/AD8AAIAAAAAAADwvwI4iUFg5dDxPwIAAAAAAADgvwAAAAAcAAAA/PwA/AACAAAAAAAA8L8COIlBYOXQ8T8CAAAAAAAA4D8AAAAAGAAAAPz8APwAAgAAAAAAAPC/AnnpJjEIrP8/AQAAAAAYAAAA/PwA/AACAAAAAAAA8L8C3SQGgZXDBkACAAAAAAAA4D8AAAAAGAAAAPz8APwAAgAAAAAAAPC/At0kBoGVwwZAAgAAAAAAAOC/AAAAABwAAAD8/AD8AAIAAAAAAADwvwJ56SYxCKz/PwIAAAAAAADwvwAAAAABEQAAAPz8APwAAgAAAAAAAPC/AkSLbOf7KQ1AAt9xio7k8o+/AAAAAAERAAAA/PwA/AACAAAAAAAA8L8CMLsnDwu1EkAC33GKjuTyjz8AAAAAPAQAAWUEEAAAAAAAAAAECAFlBAAAAAAAAAAACAwBZQQAAAAAAAAAAAwQAWUEAAAAAAAAAAAQFAFlBAAAAAAAAAAAFBgBZQQAAAAAAAAAABgEAWUEAAAAAAAAAAAQHAFlBBQAAAAAAAAAHCABZQQAAAAAAAAAACAkAWUIDAAAAAAAAAAkKAFlBAAAAAAAAAAAKCwBZQgIAAAAAAAAACwwAWUEAAAAAAAAAAAwNAFlCAgAAAAAAAAANCABZQQAAAAAAAAAAAAAAAA=</t>
        </r>
      </text>
    </comment>
    <comment ref="A80" authorId="0" shapeId="0" xr:uid="{502B78FE-F19E-4DF7-AEA4-0BB933FB67E8}">
      <text>
        <r>
          <rPr>
            <sz val="9"/>
            <color indexed="81"/>
            <rFont val="MS P ゴシック"/>
            <family val="3"/>
            <charset val="128"/>
          </rPr>
          <t>Insight iXlW00001C0000080R0585671234S00000158P01252LAocjBAQBF1NjaVRlZ2ljLmRhdGEuTW9sZWN1bGUBbwF/ARJTY2lUZWdpYy5Nb2xlY3VsZQAAAQFkAv5qAQAAAAIAAgEQGAAAAPz8APwAAgAAAAAAAPC/Avyp8dJNYua/Avp+arx0k2i/AAAAABgAAAD8/AD8AAIAAAAAAADwvwLiehSuR+HWvwLwOEVHcvntPwAAAAAYAAAA/PwA/AACAAAAAAAA8L8Cih9j7lpC0j8C7Z48LNSaxr8AAAAAGAAAAPz8APwAAgAAAAAAAPC/AvtcbcX+su0/ApVliGNd3OI/AAAAACAAAAD8/AD8AAIAAAAAAADwvwJTBaOSOgHwvwKRD3o2qz77PwAAAAAgAAAA/PwA/AACAAAAAAAA8L8C+aBns+pzA8ACQDVeukkM8L8AAAAAIAAAAPz8APwAAgAAAAAAAPC/AqK0N/jCZOI/AktZhjjWxfQ/AAAAABgAAAD8/AD8AAIAAAAAAADwvwJeS8gHPZv+PwLtnjws1JraPwAAAAABIwAAAPz8APwAAgAAAAAAAPC/Av0Yc9cScgRAAtSa5h2n6PI/AAAAABgAAAD8/AD8AAIAAAAAAADwvwJANV66SQz5vwICK4cW2c7fPwAAAAAYAAAA/PwA/AACAAAAAAAA8L8C/Knx0k1i5r8CQDVeukkM8L8AAAAAGAAAAPz8APwAAgAAAAAAAPC/AlH8GHPXEuQ/ApVliGNd3PG/AAAAABgAAAD8/AD8AAIAAAAAAADwvwIJG55eKcv5PwKkcD0K16P0vwAAAAAYAAAA/PwA/AACAAAAAAAA8L8CQDVeukkM+b8CQDVeukkM+L8AAAAAGAAAAPz8APwAAgAAAAAAAPC/AsHKoUW2cwPAAvp+arx0k2i/AAAAABgAAAD8/AD8AAIAAAAAAADwvwLSAN4CCQoCQAL4U+Olm8TgvwAAAAABEQQAAWUEAAAAAAAAAAAIAAFlBAAAAAAAAAAADAgBZQQAAAAAAAAAABAEAWUIAAAAAAAAAAAUNAFlBAAAAAAAAAAAGAQBZQQAAAAAAAAAABwMAWUIDAAAAAAAAAAgHAFlBAAAAAAAAAAAJAABZQQAAAAAAAAAACgAAWUEAAAAAAAAAAAsCAFlCAwAAAAAAAAAMCwBZQQAAAAAAAAAADQoAWUEAAAAAAAAAAA4JAFlBAAAAAAAAAAAPDABZQgIAAAAAAAAADgUAWUEAAAAAAAAAAAcPAFlBAAAAAAAAAAAAAAAAA==</t>
        </r>
      </text>
    </comment>
    <comment ref="A81" authorId="0" shapeId="0" xr:uid="{457BF877-6B48-4351-9504-6308E9922F78}">
      <text>
        <r>
          <rPr>
            <sz val="9"/>
            <color indexed="81"/>
            <rFont val="MS P ゴシック"/>
            <family val="3"/>
            <charset val="128"/>
          </rPr>
          <t>Insight iXlW00001C0000081R0585671234S00000160P01392LAocjBAQBF1NjaVRlZ2ljLmRhdGEuTW9sZWN1bGUBbwF/ARJTY2lUZWdpYy5Nb2xlY3VsZQAAAQFkAv5qAQAAAAIAAgESGAAAAPz8APwAAgAAAAAAAPC/AmKh1jTvOPY/AhwN4C2QoMi/AAAAABwAAAD8/AD8AAIAAAAAAADwvwKIhVrTvOPYPwIcDeAtkKDIvwAAAAAgAAAA/PwA/AACAAAAAAAA8L8CYqHWNO84/j8CPb1SliGO5T8AAAAAIAAAAPz8APwAAgAAAAAAAPC/AmKh1jTvOP4/AlYOLbKd7/C/AAAAABgAAAD8/AD8AAIAAAAAAADwvwLi6ZWyDHG8vwI9vVKWIY7lPwAAAAAYAAAA/PwA/AACAAAAAAAA8L8C4umVsgxxvL8CVg4tsp3v8L8AAAAAHAAAAPz8APwAAgAAAAAAAPC/Ak+vlGWI4wzAAqRwPQrXo8i/AAAAABgAAAD8/AD8AAIAAAAAAADwvwKeXinLEMf5vwKkcD0K16PIvwAAAAAYAAAA/PwA/AACAAAAAAAA8L8CsVBrmnccB0ACPb1SliGO5T8AAAAAGAAAAPz8APwAAgAAAAAAAPC/Ap5eKcsQx/G/AlYOLbKd7/C/AAAAABgAAAD8/AD8AAIAAAAAAADwvwKeXinLEMfxvwI9vVKWIY7lPwAAAAAYAAAA/PwA/AACAAAAAAAA8L8CT6+UZYjjCMACVg4tsp3v8L8AAAAAGAAAAPz8APwAAgAAAAAAAPC/Ak+vlGWI4wjAAlpkO99PjeU/AAAAABgAAAD8/AD8AAIAAAAAAADwvwJPr5RliOMAwAJWDi2yne/wvwAAAAAYAAAA/PwA/AACAAAAAAAA8L8CT6+UZYjjAMACWmQ730+N5T8AAAAAGAAAAPz8APwAAgAAAAAAAPC/ArFQa5p3HAdAAp5eKcsQx/o/AAAAABgAAAD8/AD8AAIAAAAAAADwvwKxUGuadxwPQAI9vVKWIY7lPwAAAAAYAAAA/PwA/AACAAAAAAAA8L8CsVBrmnccB0ACiIVa07zj1L8AAAAAARMEAAFlBAAAAAAAAAAACAABZQQAAAAAAAAAAAwAAWUIAAAAAAAAAAAQBAFlBAAAAAAAAAAAFAQBZQQAAAAAAAAAABgwAWUEAAAAAAAAAAAcJAFlBAAAAAAAAAAAIAgBZQQAAAAAAAAAACQUAWUEAAAAAAAAAAAoEAFlBAAAAAAAAAAALDQBZQQAAAAAAAAAADA4AWUEAAAAAAAAAAA0HAFlBAAAAAAAAAAAOBwBZQQAAAAAAAAAADwgAWUEAAAAAAAAAAABECABZQQAAAAAAAAAAAERIAFlBAAAAAAAAAAAKBwBZQQAAAAAAAAAACwYAWUEAAAAAAAAAAAAAAAA</t>
        </r>
      </text>
    </comment>
    <comment ref="A82" authorId="0" shapeId="0" xr:uid="{0AC10081-5DA5-4689-8091-4756E26B910E}">
      <text>
        <r>
          <rPr>
            <sz val="9"/>
            <color indexed="81"/>
            <rFont val="MS P ゴシック"/>
            <family val="3"/>
            <charset val="128"/>
          </rPr>
          <t>Insight iXlW00001C0000082R0585671234S00000162P01320LAocjBAQBF1NjaVRlZ2ljLmRhdGEuTW9sZWN1bGUBbwF/ARJTY2lUZWdpYy5Nb2xlY3VsZQAAAQFkAv5qAQAAAAIBAgERIAAAAPz8APwAAgAAAAAAAPC/AiRKe4MvTPY/AuM2GsBbIPa/AAAAABgAAAD8/AD8AAIAAAAAAADwvwLE0ytlGeLgPwLGbTSAt0DsvwAAAAAcAAAA/PwA/AACAAAAAAAA8L8CgNk9eVio1b8C4zYawFsg9r8AAAAAGAAAAPz8APwAAgAAAAAAAPC/AhODwMqhRfO/AsZtNIC3QOy/AAAAABgAAAD8/AD8AAIAAAAAAADwvwKq8dJNYpAAwALjNhrAWyD2vwAAAAAYAAAA/PwA/AACAAAAAAAA8L8Cy6FFtvN9B8ACxm00gLdA7L8AAAAAGAAAAPz8APwAAgAAAAAAAPC/AsuhRbbzfQfAAtKRXP5D+r0/AAAAABgAAAD8/AD8AAIAAAAAAADwvwKq8dJNYpAAwAI6kst/SL/jPwAAAAAYAAAA/PwA/AACAAAAAAAA8L8CE4PAyqFF878C0pFc/kP6vT8AAAAAGAAAAPz8APwAAgAAAAAAAPC/AoDZPXlYqNW/AjqSy39Iv+M/AAAAABwAAAD8/AD8AAIAAAAAAADwvwLE0ytlGeLgPwLSkVz+Q/q9PwAAAAAYCAAA/PwA/AACAAAAAAAA8L8CJEp7gy9M9j8COpLLf0i/4z8AAAAAGAAAAPz8APwAAgAAAAAAAPC/ApwzorQ3+Pc/AtS84xQdyfk/AAAAABgAAAD8/AD8AAIAAAAAAADwvwKsrdhfds8DQALqJjEIrBz9PwAAAAAcAAAA/PwA/AACAAAAAAAA8L8Cc9cS8kHPB0ACUI2XbhKD7j8AAAAAGAAAAPz8APwAAgAAAAAAAPC/AkymCkYldQJAAnulLEMc68o/AAAAAAERAAAA/PwA/AACAAAAAAAA8L8C2j15WKg1DkACG8BbIEHxyz8AAAAAARIABAFlCAAAAAAAAAAABAgBZQQAAAAAAAAAAAgMAWUEAAAAAAAAAAAMEAFlCAwAAAAAAAAAEBQBZQQAAAAAAAAAABQYAWUICAAAAAAAAAAYHAFlBAAAAAAAAAAAHCABZQgIAAAAAAAAACAMAWUEAAAAAAAAAAAgJAFlBAAAAAAAAAAAJCgBZQQAAAAAAAAAACgEAWUEAAAAAAAAAAAsKAFlBBAAAAAAAAAALDABZQQAAAAAAAAAADA0AWUEAAAAAAAAAAA0OAFlBAAAAAAAAAAAODwBZQQAAAAAAAAAADwsAWUEAAAAAAAAAAAAAAAA</t>
        </r>
      </text>
    </comment>
    <comment ref="A83" authorId="0" shapeId="0" xr:uid="{A11D6384-4C55-42B7-9EDC-864E3CD70AC1}">
      <text>
        <r>
          <rPr>
            <sz val="9"/>
            <color indexed="81"/>
            <rFont val="MS P ゴシック"/>
            <family val="3"/>
            <charset val="128"/>
          </rPr>
          <t>Insight iXlW00001C0000083R0585671234S00000164P01036LAocjBAQBF1NjaVRlZ2ljLmRhdGEuTW9sZWN1bGUBbwF/ARJTY2lUZWdpYy5Nb2xlY3VsZQAAAQFkAv5qAQAAAAIAAjQcAAAA/PwA/AACAAAAAAAA8L8CppvEILBy9z8CpAG8BRIU6z8AAAAAGAAAAPz8APwAAgAAAAAAAPC/Asl2vp8aL+M/AtIA3gIJivU/AAAAABgAAAD8/AD8AAIAAAAAAADwvwKmm8QgsHL3PwJz+Q/pt6/DvwAAAAAYAAAA/PwA/AACAAAAAAAA8L8CdZMYBFYO0b8Cc/kP6bevw78AAAAAHAAAAPz8APwAAgAAAAAAAPC/AmHl0CLb+f+/Ai//If32dfK/AAAAACAAAAD8/AD8AAIAAAAAAADwvwIs1JrmHacCQAJd/kP67evkvwAAAAAgAAAA/PwA/AACAAAAAAAA8L8CyXa+nxov4z8CaQBvgQTFAkAAAAAAGAAAAPz8APwAAgAAAAAAAPC/Asl2vp8aL+M/Al3+Q/rt6+S/AAAAABgAAAD8/AD8AAIAAAAAAADwvwJ1kxgEVg7RvwKkAbwFEhTrPwAAAAAYAAAA/PwA/AACAAAAAAAA8L8CH4XrUbge8r8Cg1FJnYAm1j8AAAAAGAAAAPz8APwAAgAAAAAAAPC/AnWTGARWDtG/Ai//If32dfK/AAAAABgAAAD8/AD8AAIAAAAAAADwvwIfhetRuB7yvwIv/yH99nX6vwAAAAAYAAAA/PwA/AACAAAAAAAA8L8CYeXQItv5/78C+1xtxf6yw78AAAAAOAQAAWUEAAAAAAAAAAAIAAFlBAAAAAAAAAAADBwBZQQAAAAAAAAAABAsAWUEAAAAAAAAAAAUCAFlCAAAAAAAAAAAGAQBZQgAAAAAAAAAABwIAWUEAAAAAAAAAAAgBAFlBAAAAAAAAAAAJAwBZQQAAAAAAAAAACgMAWUEAAAAAAAAAAAsKAFlBAAAAAAAAAAAMCQBZQQAAAAAAAAAAAwgAWUEAAAAAAAAAAAwEAFlBAAAAAAAAAAAAAAAAA==</t>
        </r>
      </text>
    </comment>
    <comment ref="A84" authorId="0" shapeId="0" xr:uid="{E2E6872E-354D-4B1E-A9D4-B8F0A45A2180}">
      <text>
        <r>
          <rPr>
            <sz val="9"/>
            <color indexed="81"/>
            <rFont val="MS P ゴシック"/>
            <family val="3"/>
            <charset val="128"/>
          </rPr>
          <t>Insight iXlW00001C0000084R0585671234S00000166P00948LAocjBAQBF1NjaVRlZ2ljLmRhdGEuTW9sZWN1bGUBbwF/ARJTY2lUZWdpYy5Nb2xlY3VsZQAAAQFkAv5qAQAAAAIAAjAgAAAA/PwA/AACAAAAAAAA8L8CY3/ZPXlYAsAC93XgnBGl778AAAAAGAAAAPz8APwAAgAAAAAAAPC/AsnlP6Tfvve/Agg9m1Wfq9m/AAAAABgAAAD8/AD8AAIAAAAAAADwvwI5RUdy+Q/hvwKbd5yiI7nmvwAAAAAYAAAA/PwA/AACAAAAAAAA8L8CxbEubqMBrD8C4QuTqYJRuT8AAAAAGAAAAPz8APwAAgAAAAAAAPC/Ah3r4jYawOE/AgAi/fZ14O4/AAAAABgAAAD8/AD8AAIAAAAAAADwvwIdyeU/pN/4PwIAIv32deDuPwAAAAAcAAAA/PwA/AACAAAAAAAA8L8Cj+TyH9JvAEAC4QuTqYJRuT8AAAAAGAAAAPz8APwAAgAAAAAAAPC/Ah3J5T+k3/g/AgdfmEwVjOi/AAAAABgAAAD8/AD8AAIAAAAAAADwvwI6kst/SL/hPwIHX5hMFYzovwAAAAAYAAAA/PwA/AACAAAAAAAA8L8CV+wvuycP4b8CkzoBTYQN7T8AAAAAHAAAAPz8APwAAgAAAAAAAPC/AjqSy39Iv/e/ApoIG55eKeM/AAAAAAERAAAA/PwA/AACAAAAAAAA8L8C9UpZhjjWBkAC+n5qvHSTiL8AAAAAMAAEAWUIAAAAAAAAAAAECAFlBAAAAAAAAAAACAwBZQQAAAAAAAAAAAwQAWUEAAAAAAAAAAAQFAFlBAAAAAAAAAAAFBgBZQQAAAAAAAAAABgcAWUEAAAAAAAAAAAcIAFlBAAAAAAAAAAAIAwBZQQAAAAAAAAAAAwkAWUEAAAAAAAAAAAkKAFlBAAAAAAAAAAAKAQBZQQAAAAAAAAAAAAAAAA=</t>
        </r>
      </text>
    </comment>
    <comment ref="A85" authorId="0" shapeId="0" xr:uid="{5046F9F2-8819-479E-BDA4-2C22FCC5AFEA}">
      <text>
        <r>
          <rPr>
            <sz val="9"/>
            <color indexed="81"/>
            <rFont val="MS P ゴシック"/>
            <family val="3"/>
            <charset val="128"/>
          </rPr>
          <t>Insight iXlW00001C0000085R0585671234S00000168P01088LAocjBAQBF1NjaVRlZ2ljLmRhdGEuTW9sZWN1bGUBbwF/ARJTY2lUZWdpYy5Nb2xlY3VsZQAAAQFkAv5qAQAAAAIAAjgYAAAA/PwA/AACAAAAAAAA8L8CWoY41sVt978CFR3J5T+krz8AAAAAGAAAAPz8APwAAgAAAAAAAPC/AlqGONbFbf+/AjerPldbse0/AAAAABgAAAD8/AD8AAIAAAAAAADwvwJmGeJYF7fdvwIVHcnlP6SvPwAAAAAcAAAA/PwA/AACAAAAAAAA8L8CWoY41sVt/78Csi5uowG86b8AAAAAIAAAAPz8APwAAgAAAAAAAPC/Ai1DHOvitgfAAjerPldbse0/AAAAABgAAAD8/AD8AAIAAAAAAADwvwLXNO84RUeiPwKyLm6jAbzpvwAAAAAgAAAA/PwA/AACAAAAAAAA8L8CWoY41sVt978C3bWEfNCz/D8AAAAAGAAAAPz8APwAAgAAAAAAAPC/AlqGONbFbfe/Apt3nKIjufq/AAAAABgAAAD8/AD8AAIAAAAAAADwvwJmGeJYF7fdvwKbd5yiI7n6vwAAAAAgAAAA/PwA/AACAAAAAAAA8L8Cp3nHKTqS8D8Csi5uowG86b8AAAAAIAAAAPz8APwAAgAAAAAAAPC/AtS84xQdSQhAAjerPldbse0/AAAAABgAAAD8/AD8AAIAAAAAAADwvwKneccpOpL4PwI3qz5XW7GvPwAAAAAYAAAA/PwA/AACAAAAAAAA8L8C1LzjFB1JBEACN6s+V1uxrz8AAAAAGAAAAPz8APwAAgAAAAAAAPC/AmrecYqOJBBAAjerPldbse0/AAAAADgEAAFlBAAAAAAAAAAACAABZQQAAAAAAAAAAAwAAWUIDAAAAAAAAAAQBAFlCAAAAAAAAAAAFAgBZQgMAAAAAAAAABgEAWUEAAAAAAAAAAAcDAFlBAAAAAAAAAAAIBwBZQgIAAAAAAAAACQUAWUEAAAAAAAAAAAoMAFlBAAAAAAAAAAALCQBZQQAAAAAAAAAADAsAWUEAAAAAAAAAAA0KAFlBAAAAAAAAAAAFCABZQQAAAAAAAAAAAAAAAA=</t>
        </r>
      </text>
    </comment>
    <comment ref="A86" authorId="0" shapeId="0" xr:uid="{346C7CD3-C335-450A-9F11-311E0EF019C3}">
      <text>
        <r>
          <rPr>
            <sz val="9"/>
            <color indexed="81"/>
            <rFont val="MS P ゴシック"/>
            <family val="3"/>
            <charset val="128"/>
          </rPr>
          <t>Insight iXlW00001C0000086R0585671234S00000170P01304LAocjBAQBF1NjaVRlZ2ljLmRhdGEuTW9sZWN1bGUBbwF/ARJTY2lUZWdpYy5Nb2xlY3VsZQAAAQFkAv5qAQAAAAIAAgERGAAAAPz8APwAAgAAAAAAAPC/AjiJQWDl0MI/AgajkjoBTdC/AAAAABgAAAD8/AD8AAIAAAAAAADwvwJoImx4eqX9vwIGo5I6AU3QvwAAAAAYAAAA/PwA/AACAAAAAAAA8L8ClBgEVg4tBUACAW+BBMWP4z8AAAAAGAAAAPz8APwAAgAAAAAAAPC/AqCJsOHplda/AgFvgQTFj+M/AAAAABgAAAD8/AD8AAIAAAAAAADwvwJlO99PjZfWvwIDCYofY+7xvwAAAAAYAAAA/PwA/AACAAAAAAAA8L8CNBE2PL3SBsACBqOSOgFN0L8AAAAAIAAAAPz8APwAAgAAAAAAAPC/AicxCKwcWvI/AgajkjoBTdC/AAAAABgAAAD8/AD8AAIAAAAAAADwvwJoImx4eqX1vwIBb4EExY/jPwAAAAAYAAAA/PwA/AACAAAAAAAA8L8CaCJseHql9b8CAwmKH2Pu8b8AAAAAGAAAAPz8APwAAgAAAAAAAPC/AicxCKwcWvo/AgFvgQTFj+M/AAAAACAAAAD8/AD8AAIAAAAAAADwvwI0ETY8vdIKwAIDCYofY+7xvwAAAAAkAAAA/PwA/AACAAAAAAAA8L8ClBgEVg4tBUACgbdAguLH+T8AAAAAJAAAAPz8APwAAgAAAAAAAPC/ApQYBFYOLQ1AAgFvgQTFj+M/AAAAACQAAAD8/AD8AAIAAAAAAADwvwKUGARWDi0FQAIAIv32deDYvwAAAAAkAAAA/PwA/AACAAAAAAAA8L8COIlBYOXQwj8CRWlv8IXJ/78AAAAAJAAAAPz8APwAAgAAAAAAAPC/AsDsnjws1MI/AsIXJlMFo/c/AAAAACAAAAD8/AD8AAIAAAAAAADwvwI0ETY8vdIKwAIBb4EExY/jPwAAAAABEQQgAWUIDAAAAAAAAAAIJAFlBAAAAAAAAAAADAABZQQAAAAAAAAAABAAAWUICAAAAAAAAAAUBAFlBAAAAAAAAAAAGAABZQQAAAAAAAAAABwMAWUICAAAAAAAAAAgEAFlBAAAAAAAAAAAJBgBZQQAAAAAAAAAACgUAWUIAAAAAAAAAAAsCAFlBAAAAAAAAAAAMAgBZQQAAAAAAAAAADQIAWUEAAAAAAAAAAA4EAFlBAAAAAAAAAAAPAwBZQQAAAAAAAAAAAEQFAFlBAAAAAAAAAAAHAQBZQQAAAAAAAAAAAAAAAA=</t>
        </r>
      </text>
    </comment>
    <comment ref="A87" authorId="0" shapeId="0" xr:uid="{65D2615B-851C-4286-A770-1B64AF86DDC6}">
      <text>
        <r>
          <rPr>
            <sz val="9"/>
            <color indexed="81"/>
            <rFont val="MS P ゴシック"/>
            <family val="3"/>
            <charset val="128"/>
          </rPr>
          <t>Insight iXlW00001C0000087R0585671234S00000172P00840LAocjBAQBF1NjaVRlZ2ljLmRhdGEuTW9sZWN1bGUBbwF/ARJTY2lUZWdpYy5Nb2xlY3VsZQAAAQFkAv5qAQAAAAIAAiwcAAAA/PwA/AACAAAAAAAA8L8CgNk9eVio478AAAAAABgAAAD8/AD8AAIAAAAAAADwvwICTYQNT6/YPwAAAAAAHAAAAPz8APwAAgAAAAAAAPC/AoEmwoanV+w/AoPAyqFFtuu/AAAAABgAAAD8/AD8AAIAAAAAAADwvwJO845TdCT1vwIcDeAtkKDmPwAAAAAYAAAA/PwA/AACAAAAAAAA8L8CTvOOU3Qk9b8CHA3gLZCg5r8AAAAAGAAAAPz8APwAAgAAAAAAAPC/Au58PzVeOgDAAAAAAAAcAAAA/PwA/AACAAAAAAAA8L8CoImw4ekVA0AAAAAAABgAAAD8/AD8AAIAAAAAAADwvwKBJsKGp1fsPwKDwMqhRbbrPwAAAAAYAAAA/PwA/AACAAAAAAAA8L8CQRNhw9Mr/j8Cg8DKoUW2678AAAAAHAAAAPz8APwAAgAAAAAAAPC/Au58PzVeOgjAAAAAAAAYAAAA/PwA/AACAAAAAAAA8L8CQRNhw9Mr/j8Cg8DKoUW26z8AAAAAMAQAAWUEAAAAAAAAAAAIBAFlBAAAAAAAAAAADAABZQQAAAAAAAAAABAAAWUEAAAAAAAAAAAUEAFlBAAAAAAAAAAAGCgBZQgIAAAAAAAAABwEAWUIDAAAAAAAAAAgCAFlCAgAAAAAAAAAJBQBZQQAAAAAAAAAACgcAWUEAAAAAAAAAAAUDAFlBAAAAAAAAAAAIBgBZQQAAAAAAAAAAAAAAAA=</t>
        </r>
      </text>
    </comment>
    <comment ref="A88" authorId="0" shapeId="0" xr:uid="{98F341EF-8C82-4A3E-9F48-46EE884D29B3}">
      <text>
        <r>
          <rPr>
            <sz val="9"/>
            <color indexed="81"/>
            <rFont val="MS P ゴシック"/>
            <family val="3"/>
            <charset val="128"/>
          </rPr>
          <t>Insight iXlW00001C0000088R0585671234S00000174P01164LAocjBAQBF1NjaVRlZ2ljLmRhdGEuTW9sZWN1bGUBbwF/ARJTY2lUZWdpYy5Nb2xlY3VsZQAAAQFkAv5qAQAAAAIAAjwYAAAA/PwA/AACAAAAAAAA8L8C4E+Nl24Syz8AAAAAABgAAAD8/AD8AAIAAAAAAADwvwLrBDQRNjzpvwAAAAAAHAAAAPz8APwAAgAAAAAAAPC/Ahb7y+7Jw+Y/AoPAyqFFtus/AAAAABwAAAD8/AD8AAIAAAAAAADwvwL4U+Olm8TmPwKDwMqhRbbrvwAAAAAcAAAA/PwA/AACAAAAAAAA8L8CjNtoAG8BCUACg8DKoUW2678AAAAAHAAAAPz8APwAAgAAAAAAAPC/AgmsHFpkO+m/AoPAyqFFtvs/AAAAABgAAAD8/AD8AAIAAAAAAADwvwJX7C+7Jw/LPwKDwMqhRbb7PwAAAAAYAAAA/PwA/AACAAAAAAAA8L8CdQKaCBue9L8Cg8DKoUW26z8AAAAAGAAAAPz8APwAAgAAAAAAAPC/Avyp8dJNYvs/AoPAyqFFtuu/AAAAABgAAAD8/AD8AAIAAAAAAADwvwJF2PD0SlkDQALQZtXnaiv5vwAAAAAYAAAA/PwA/AACAAAAAAAA8L8CRdjw9EpZA0ACn82qz9VWxL8AAAAAGAAAAPz8APwAAgAAAAAAAPC/AnUCmggbnvS/AmYZ4lgXt+u/AAAAABgAAAD8/AD8AAIAAAAAAADwvwI7AU2EDU8CwAKDwMqhRbbrPwAAAAAYAAAA/PwA/AACAAAAAAAA8L8COwFNhA1PAsACg8DKoUW2678AAAAAGAAAAPz8APwAAgAAAAAAAPC/AjsBTYQNTwbAAAAAAAABEQQAAWUICAAAAAAAAAAIAAFlBAAAAAAAAAAADAABZQQAAAAAAAAAABAoAWUEAAAAAAAAAAAUGAFlBAAAAAAAAAAAGAgBZQgIAAAAAAAAABwEAWUEAAAAAAAAAAAgDAFlBAAAAAAAAAAAJCABZQQAAAAAAAAAACggAWUEAAAAAAAAAAAsBAFlBAAAAAAAAAAAMBwBZQQAAAAAAAAAADQsAWUICAAAAAAAAAA4NAFlBAAAAAAAAAAAHBQBZQgIAAAAAAAAACQQAWUEAAAAAAAAAAA4MAFlCAgAAAAAAAAAAAAAAA==</t>
        </r>
      </text>
    </comment>
    <comment ref="A89" authorId="0" shapeId="0" xr:uid="{AA4C4545-8736-4460-A538-E31DE510851E}">
      <text>
        <r>
          <rPr>
            <sz val="9"/>
            <color indexed="81"/>
            <rFont val="MS P ゴシック"/>
            <family val="3"/>
            <charset val="128"/>
          </rPr>
          <t>Insight iXlW00001C0000089R0585671234S00000176P01468LAocjBAQBF1NjaVRlZ2ljLmRhdGEuTW9sZWN1bGUBbwF/ARJTY2lUZWdpYy5Nb2xlY3VsZQAAAQFkAv5qAQAAAAIAAgETGAAAAPz8APwAAgAAAAAAAPC/AskHPZtVHwVAAiD0bFZ9rt6/AAAAABgAAAD8/AD8AAIAAAAAAADwvwLyY8xdS8j0vwKWsgxxrIvLPwAAAAAYAAAA/PwA/AACAAAAAAAA8L8CWFuxv+ye7r8CCmgibHh68j8AAAAAGAAAAPz8APwAAgAAAAAAAPC/ArByaJHtfPo/AuPHmLuWkNO/AAAAABgAAAD8/AD8AAIAAAAAAADwvwJDHOviNhrUvwKV9gZfmEylPwAAAAAgAAAA/PwA/AACAAAAAAAA8L8C1udqK/aX+b8Csi5uowG8/j8AAAAAGAAAAPz8APwAAgAAAAAAAPC/Amu8dJMYBPU/An0/NV66SeQ/AAAAABgAAAD8/AD8AAIAAAAAAADwvwIWjErqBDTwPwISpb3BFybxvwAAAAAYAAAA/PwA/AACAAAAAAAA8L8CKH6MuWsJ1T8CufyH9NvX6T8AAAAAGAAAAPz8APwAAgAAAAAAAPC/AjbNO07RkZw/AgU0ETY8vey/AAAAACQAAAD8/AD8AAIAAAAAAADwvwJQjZduEoMGQAKyv+yePCzgPwAAAAAkAAAA/PwA/AACAAAAAAAA8L8COdbFbTQADUACTDeJQWDl5L8AAAAAJAAAAPz8APwAAgAAAAAAAPC/AnpYqDXNuwNAAunZrPpcbfe/AAAAACAAAAD8/AD8AAIAAAAAAADwvwI6kst/SD8IwAJb07zjFB3pvwAAAAAgAAAA/PwA/AACAAAAAAAA8L8CSgwCK4cWmb8C3iQGgZVD+D8AAAAAGAAAAPz8APwAAgAAAAAAAPC/AhriWBe3UQHAAqYsQxzr4uY/AAAAABgAAAD8/AD8AAIAAAAAAADwvwLyY8xdS8j0vwJb07zjFB3pvwAAAAAYAAAA/PwA/AACAAAAAAAA8L8CGuJYF7dRAcACrmnecYqO9L8AAAAAGAAAAPz8APwAAgAAAAAAAPC/AjqSy39IPwjAApayDHGsi8s/AAAAAAEUBBABZQQAAAAAAAAAAAgEAWUEAAAAAAAAAAAMAAFlBAAAAAAAAAAAECQBZQgMAAAAAAAAABQIAWUIAAAAAAAAAAAYDAFlBAAAAAAAAAAAHAwBZQgMAAAAAAAAACAYAWUICAAAAAAAAAAkHAFlBAAAAAAAAAAAKAABZQQAAAAAAAAAACwAAWUEAAAAAAAAAAAwAAFlBAAAAAAAAAAANAERAWUEAAAAAAAAAAA4CAFlBAAAAAAAAAAAPAQBZQQAAAAAAAAAAAEQBAFlBAAAAAAAAAAAAREBEAFlBAAAAAAAAAAAARI8AWUEAAAAAAAAAAAgEAFlBAAAAAAAAAAAARI0AWUEAAAAAAAAAAAAAAAA</t>
        </r>
      </text>
    </comment>
    <comment ref="A90" authorId="0" shapeId="0" xr:uid="{61274362-02E5-4033-9DEA-9CADBA28F526}">
      <text>
        <r>
          <rPr>
            <sz val="9"/>
            <color indexed="81"/>
            <rFont val="MS P ゴシック"/>
            <family val="3"/>
            <charset val="128"/>
          </rPr>
          <t>Insight iXlW00001C0000090R0585671234S00000178P01304LAocjBAQBF1NjaVRlZ2ljLmRhdGEuTW9sZWN1bGUBbwF/ARJTY2lUZWdpYy5Nb2xlY3VsZQAAAQFkAv5qAQAAAAIAAgERHAAAAPz8APwAAgAAAAAAAPC/ArK/7J48LNy/AuLplbIMcfc/AAAAABgAAAD8/AD8AAIAAAAAAADwvwI5RUdy+Q/RvwIFNBE2PL3ePwAAAAAYAAAA/PwA/AACAAAAAAAA8L8C9pfdk4eF8L8CzczMzMzMxL8AAAAAGAAAAPz8APwAAgAAAAAAAPC/AjlFR3L5D9G/AmkAb4EExem/AAAAABgAAAD8/AD8AAIAAAAAAADwvwLSAN4CCYrlPwK8Jw8LtabdvwAAAAAYAAAA/PwA/AACAAAAAAAA8L8C8BZIUPwY6z8C5KWbxCCw4D8AAAAAGAAAAPz8APwAAgAAAAAAAPC/Ar4wmSoYlfw/Am8Sg8DKoes/AAAAABgAAAD8/AD8AAIAAAAAAADwvwLsUbgehWsEQAJteHqlLEPMPwAAAAAkAAAA/PwA/AACAAAAAAAA8L8Cx7q4jQbwC0ACpwpGJXUC4j8AAAAAGAAAAPz8APwAAgAAAAAAAPC/AmTMXUvIBwNAAoj029eBc+i/AAAAABgAAAD8/AD8AAIAAAAAAADwvwKCc0aU9gb3PwKKsOHplbLxvwAAAAAYAAAA/PwA/AACAAAAAAAA8L8C95fdk4eF+L8C2/l+arx08L8AAAAAGAAAAPz8APwAAgAAAAAAAPC/AvvL7snDQgTAAtv5fmq8dPC/AAAAACAAAAD8/AD8AAIAAAAAAADwvwL7y+7Jw0IIwALNzMzMzMzEvwAAAAAYAAAA/PwA/AACAAAAAAAA8L8C+8vuycNCBMACUI2XbhKD5j8AAAAAGAAAAPz8APwAAgAAAAAAAPC/AveX3ZOHhfi/AlCNl24Sg+Y/AAAAAAERAAAA/PwA/AACAAAAAAAA8L8Cl5APejYrEUACYeXQItv5xj8AAAAAAREABAFlBAAAAAAAAAAABAgBZQQAAAAAAAAAAAgMAWUEAAAAAAAAAAAMEAFlBAAAAAAAAAAAEBQBZQgMAAAAAAAAABQYAWUEAAAAAAAAAAAYHAFlCAwAAAAAAAAAHCABZQQAAAAAAAAAABwkAWUEAAAAAAAAAAAkKAFlCAgAAAAAAAAAKBABZQQAAAAAAAAAAAgsAWUEAAAAAAAAAAAsMAFlBAAAAAAAAAAAMDQBZQQAAAAAAAAAADQ4AWUEAAAAAAAAAAA4PAFlBAAAAAAAAAAAPAgBZQQAAAAAAAAAAAAAAAA=</t>
        </r>
      </text>
    </comment>
    <comment ref="A91" authorId="0" shapeId="0" xr:uid="{BC47EF07-614A-4D17-AC14-5DEFCDD4D643}">
      <text>
        <r>
          <rPr>
            <sz val="9"/>
            <color indexed="81"/>
            <rFont val="MS P ゴシック"/>
            <family val="3"/>
            <charset val="128"/>
          </rPr>
          <t>Insight iXlW00001C0000091R0585671234S00000180P01104LAocjBAQBF1NjaVRlZ2ljLmRhdGEuTW9sZWN1bGUBbwF/ARJTY2lUZWdpYy5Nb2xlY3VsZQAAAQFkAv5qAQAAAAIAAjgYAAAA/PwA/AACAAAAAAAA8L8Cam/whclU878CoWez6nO1hT8AAAAAGAAAAPz8APwAAgAAAAAAAPC/Ampv8IXJVPu/AiKOdXEbDew/AAAAABgAAAD8/AD8AAIAAAAAAADwvwJKe4MvTKbKvwKhZ7Pqc7WFPwAAAAAcAAAA/PwA/AACAAAAAAAA8L8Cam/whclU+78C5fIf0m9f678AAAAAGAAAAPz8APwAAgAAAAAAAPC/AltCPujZrNI/AuXyH9JvX+u/AAAAACAAAAD8/AD8AAIAAAAAAADwvwKSy39Iv/0DQAKHp1fKMsTzPwAAAAAgAAAA/PwA/AACAAAAAAAA8L8CtTf4wmSqBcACIo51cRsN7D8AAAAAIAAAAPz8APwAAgAAAAAAAPC/ApeQD3o2q/Q/AuXyH9JvX+u/AAAAABgAAAD8/AD8AAIAAAAAAADwvwKXkA96Nqv8PwKhZ7Pqc7WFPwAAAAAgAAAA/PwA/AACAAAAAAAA8L8C+MJkqmBU878CUyegibDh+z8AAAAAGAAAAPz8APwAAgAAAAAAAPC/Ampv8IXJVPO/ArRZ9bnaivu/AAAAABgAAAD8/AD8AAIAAAAAAADwvwJKe4MvTKbKvwK0WfW52or7vwAAAAAYAAAA/PwA/AACAAAAAAAA8L8COUVHcvkPBkACr7Zif9k90T8AAAAAGAAAAPz8APwAAgAAAAAAAPC/ArtJDAIrh/g/AnNoke18P+8/AAAAADwEAAFlBAAAAAAAAAAACAABZQQAAAAAAAAAAAwAAWUIDAAAAAAAAAAQCAFlCAwAAAAAAAAAFDQBZQQAAAAAAAAAABgEAWUIAAAAAAAAAAAcEAFlBAAAAAAAAAAAIBwBZQQAAAAAAAAAACQEAWUEAAAAAAAAAAAoDAFlBAAAAAAAAAAALBABZQQAAAAAAAAAADAgAWUEAAAAAAAAAAA0IAFlBAAAAAAAAAAAKCwBZQgIAAAAAAAAABQwAWUEAAAAAAAAAAAAAAAA</t>
        </r>
      </text>
    </comment>
    <comment ref="A92" authorId="0" shapeId="0" xr:uid="{7AD8E796-389E-40DA-84F1-5584A94E4398}">
      <text>
        <r>
          <rPr>
            <sz val="9"/>
            <color indexed="81"/>
            <rFont val="MS P ゴシック"/>
            <family val="3"/>
            <charset val="128"/>
          </rPr>
          <t>Insight iXlW00001C0000092R0585671234S00000182P01268LAocjBAQBF1NjaVRlZ2ljLmRhdGEuTW9sZWN1bGUBbwF/ARJTY2lUZWdpYy5Nb2xlY3VsZQAAAQFkAv5qAQAAAAIAAgEQHAAAAPz8APwAAgAAAAAAAPC/AuQUHcnlP9S/An/7OnDOiOI/AAAAABgAAAD8/AD8AAIAAAAAAADwvwKsrdhfdk/kPwLQRNjw9ErRPwAAAAAcAAAA/PwA/AACAAAAAAAA8L8CkML1KFyP8z8CwH0dOGdE8T8AAAAAHAAAAPz8APwAAgAAAAAAAPC/Aqyt2F92T+Q/AkvqBDQRNv4/AAAAABgAAAD8/AD8AAIAAAAAAADwvwLkFB3J5T/UvwLAfR04Z0T5PwAAAAAYAAAA/PwA/AACAAAAAAAA8L8Ce6UsQxzr8r8C9dvXgXNGtD8AAAAAGAAAAPz8APwAAgAAAAAAAPC/AsOGp1fKMu4/ArYV+8vuyeW/AAAAABgAAAD8/AD8AAIAAAAAAADwvwJ7pSxDHOvyvwLgvg6cM6IAQAAAAAAYAAAA/PwA/AACAAAAAAAA8L8C3gIJih9jAMACf/s6cM6I4j8AAAAAGAAAAPz8APwAAgAAAAAAAPC/At4CCYofYwDAAsB9HThnRPk/AAAAABwAAAD8/AD8AAIAAAAAAADwvwLUK2UZ4tgBQAKP5PIf0m/9vwAAAAABIwAAAPz8APwAAgAAAAAAAPC/Av+ye/KwUAfAAvXb14FzRrQ/AAAAABgAAAD8/AD8AAIAAAAAAADwvwId6+I2GsD+PwLi6ZWyDHHsvwAAAAAYAAAA/PwA/AACAAAAAAAA8L8CidLe4AuT0T8CYxBYObTI9r8AAAAAGAAAAPz8APwAAgAAAAAAAPC/AulILv8h/fg/AkSLbOf7qQTAAAAAABgAAAD8/AD8AAIAAAAAAADwvwI9m1Wfq63iPwI51sVtNAADwAAAAAABEgQAAWUEAAAAAAAAAAAIBAFlCAgAAAAAAAAADBABZQgIAAAAAAAAABAAAWUEAAAAAAAAAAAUAAFlBAAAAAAAAAAAGAQBZQQAAAAAAAAAABwQAWUEAAAAAAAAAAAgFAFlCAwAAAAAAAAAJBwBZQgIAAAAAAAAACgwAWUICAAAAAAAAAAsIAFlBAAAAAAAAAAAMBgBZQQAAAAAAAAAADQYAWUIDAAAAAAAAAA4PAFlCAgAAAAAAAAAPDQBZQQAAAAAAAAAAAgMAWUEAAAAAAAAAAAkIAFlBAAAAAAAAAAAOCgBZQQAAAAAAAAAAAAAAAA=</t>
        </r>
      </text>
    </comment>
    <comment ref="A93" authorId="0" shapeId="0" xr:uid="{14BB842C-B89C-4678-817D-2A7E6A2DEC27}">
      <text>
        <r>
          <rPr>
            <sz val="9"/>
            <color indexed="81"/>
            <rFont val="MS P ゴシック"/>
            <family val="3"/>
            <charset val="128"/>
          </rPr>
          <t>Insight iXlW00001C0000093R0585671234S00000184P01340LAocjBAQBF1NjaVRlZ2ljLmRhdGEuTW9sZWN1bGUBbwF/ARJTY2lUZWdpYy5Nb2xlY3VsZQAAAQFkAv5qAQAAAAIAAgERHAAAAPz8APwAAgAAAAAAAPC/Agu1pnnHKeC/At4CCYofY+Y/AAAAABgAAAD8/AD8AAIAAAAAAADwvwIlBoGVQ4vcPwKPU3Qkl//YPwAAAAAcAAAA/PwA/AACAAAAAAAA8L8CQ61p3nGK8D8Cb4EExY8x8z8AAAAAHAAAAPz8APwAAgAAAAAAAPC/AiUGgZVDi9w/Av32deCcEQBAAAAAABgAAAD8/AD8AAIAAAAAAADwvwILtaZ5xyngvwJvgQTFjzH7PwAAAAAYAAAA/PwA/AACAAAAAAAA8L8Cx7q4jQbw9b8CeAskKH6MyT8AAAAAGAAAAPz8APwAAgAAAAAAAPC/Ailcj8L1KOg/AnS1FfvL7uG/AAAAABgAAAD8/AD8AAIAAAAAAADwvwLHuriNBvD1vwK4QILix5gBQAAAAAAYAAAA/PwA/AACAAAAAAAA8L8ChQ1Pr5TlAcAC3gIJih9j5j8AAAAAGAAAAPz8APwAAgAAAAAAAPC/AoUNT6+U5QHAAm+BBMWPMfs/AAAAABgAAAD8/AD8AAIAAAAAAADwvwJfKcsQx7r7PwKgibDh6ZXovwAAAAABIwAAAPz8APwAAgAAAAAAAPC/At6Th4Va0wjAAngLJCh+jMk/AAAAABgAAAD8/AD8AAIAAAAAAADwvwL1SlmGOFYAQALf4AuTqYL7vwAAAAAkAAAA/PwA/AACAAAAAAAA8L8C097gC5MpCEAC9UpZhjjW/r8AAAAAGAAAAPz8APwAAgAAAAAAAPC/Alr1udqK/bU/ArMMcayL2/S/AAAAABgAAAD8/AD8AAIAAAAAAADwvwKEL0ymCkbZPwIofoy5awkCwAAAAAAYAAAA/PwA/AACAAAAAAAA8L8CK4cW2c739T8CMzMzMzOzA8AAAAAAARMEAAFlBAAAAAAAAAAACAQBZQgIAAAAAAAAAAwQAWUICAAAAAAAAAAQAAFlBAAAAAAAAAAAFAABZQQAAAAAAAAAABgEAWUEAAAAAAAAAAAcEAFlBAAAAAAAAAAAIBQBZQgMAAAAAAAAACQcAWUICAAAAAAAAAAoGAFlBAAAAAAAAAAALCABZQQAAAAAAAAAADAoAWUIDAAAAAAAAAA0MAFlBAAAAAAAAAAAOBgBZQgMAAAAAAAAADw4AWUEAAAAAAAAAAABEDwBZQgIAAAAAAAAAAgMAWUEAAAAAAAAAAAkIAFlBAAAAAAAAAAAARAwAWUEAAAAAAAAAAAAAAAA</t>
        </r>
      </text>
    </comment>
    <comment ref="A94" authorId="0" shapeId="0" xr:uid="{EB815B5D-424B-43A8-9ABF-BBDA2774CB64}">
      <text>
        <r>
          <rPr>
            <sz val="9"/>
            <color indexed="81"/>
            <rFont val="MS P ゴシック"/>
            <family val="3"/>
            <charset val="128"/>
          </rPr>
          <t>Insight iXlW00001C0000094R0585671234S00000186P01052LAocjBAQBF1NjaVRlZ2ljLmRhdGEuTW9sZWN1bGUBbwF/ARJTY2lUZWdpYy5Nb2xlY3VsZQAAAQFkAv5qAQAAAAIAAjQcAAAA/PwA/AACAAAAAAAA8L8C4ZwRpb3BZz8CCM4ZUdobvD8AAAAAGAAAAPz8APwAAgAAAAAAAPC/ArtJDAIrh+4/Ald9rrZif8m/AAAAABwAAAD8/AD8AAIAAAAAAADwvwKXkA96Nqv4PwLBOSNKe4PjPwAAAAAcAAAA/PwA/AACAAAAAAAA8L8Cu0kMAiuH7j8CbAn5oGez9j8AAAAAGAAAAPz8APwAAgAAAAAAAPC/AuGcEaW9wWc/AuGcEaW9wfE/AAAAABgAAAD8/AD8AAIAAAAAAADwvwLnriXkg57rvwJ+jLlrCfnYvwAAAAAYAAAA/PwA/AACAAAAAAAA8L8CaZHtfD819D8CumsJ+aBn8r8AAAAAGAAAAPz8APwAAgAAAAAAAPC/AueuJeSDnuu/AuGcEaW9wfk/AAAAABgAAAD8/AD8AAIAAAAAAADwvwJTJ6CJsOHwPwKCc0aU9gYBwAAAAAAYAAAA/PwA/AACAAAAAAAA8L8CeAskKH4MAEACeXqlLEMc/b8AAAAAGAAAAPz8APwAAgAAAAAAAPC/ArU3+MJkqvu/AgjOGVHaG7w/AAAAABgAAAD8/AD8AAIAAAAAAADwvwK1N/jCZKr7vwLhnBGlvcHxPwAAAAAcAAAA/PwA/AACAAAAAAAA8L8CNKK0N/jCBMACfoy5awn52L8AAAAAPAQAAWUEAAAAAAAAAAAIBAFlCAgAAAAAAAAADBABZQgIAAAAAAAAABAAAWUEAAAAAAAAAAAUAAFlBAAAAAAAAAAAGAQBZQQAAAAAAAAAABwQAWUEAAAAAAAAAAAgGAFlBAAAAAAAAAAAJBgBZQQAAAAAAAAAACgUAWUIDAAAAAAAAAAsHAFlCAgAAAAAAAAAMCgBZQQAAAAAAAAAAAgMAWUEAAAAAAAAAAAgJAFlBAAAAAAAAAAALCgBZQQAAAAAAAAAAAAAAAA=</t>
        </r>
      </text>
    </comment>
    <comment ref="A95" authorId="0" shapeId="0" xr:uid="{B1C54E3D-821F-4C3B-907F-537970FF390A}">
      <text>
        <r>
          <rPr>
            <sz val="9"/>
            <color indexed="81"/>
            <rFont val="MS P ゴシック"/>
            <family val="3"/>
            <charset val="128"/>
          </rPr>
          <t>Insight iXlW00001C0000095R0585671234S00000188P01248LAocjBAQBF1NjaVRlZ2ljLmRhdGEuTW9sZWN1bGUBbwF/ARJTY2lUZWdpYy5Nb2xlY3VsZQAAAQFkAv5qAQAAAAIAAgEQGAAAAPz8APwAAgAAAAAAAPC/Ak9AE2HD0+m/AqAaL90kBuE/AAAAABwAAAD8/AD8AAIAAAAAAADwvwLG/rJ78rDIPwKgGi/dJAbhPwAAAAAYAAAA/PwA/AACAAAAAAAA8L8CaLPqc7UV+z8Cx0s3iUFg1b8AAAAAIAAAAPz8APwAAgAAAAAAAPC/AiigibDh6fS/Aov9ZffkYdW/AAAAABgAAAD8/AD8AAIAAAAAAADwvwKyv+yePCzmPwLHSzeJQWDVvwAAAAAcAAAA/PwA/AACAAAAAAAA8L8CMzMzMzMzA0ACqhPQRNjw+L8AAAAAIAAAAPz8APwAAgAAAAAAAPC/ArRZ9bnaigFAAqAaL90kBuE/AAAAACAAAAD8/AD8AAIAAAAAAADwvwIooImw4en0vwKS7Xw/NV72PwAAAAAYAAAA/PwA/AACAAAAAAAA8L8CFNBE2PB0AsACx0s3iUFg1b8AAAAAGAAAAPz8APwAAgAAAAAAAPC/Aoxs5/up8fY/As3MzMzMzPS/AAAAABgAAAD8/AD8AAIAAAAAAADwvwKi1jTvOEUFQAKcM6K0N/jivwAAAAAYAAAA/PwA/AACAAAAAAAA8L8Csr/snjws5j8Cku18PzVe9j8AAAAAGAAAAPz8APwAAgAAAAAAAPC/Atlfdk8eFvs/ApLtfD81XvY/AAAAABgAAAD8/AD8AAIAAAAAAADwvwIU0ETY8HQCwALy0k1iEFj1vwAAAAAYAAAA/PwA/AACAAAAAAAA8L8CFNBE2PB0CsACx0s3iUFg1b8AAAAAGAAAAPz8APwAAgAAAAAAAPC/AhTQRNjwdALAAh1aZDvfT+U/AAAAAAERBAABZQQAAAAAAAAAAAgQAWUEAAAAAAAAAAAMAAFlBAAAAAAAAAAAEAQBZQQAAAAAAAAAABQkAWUEAAAAAAAAAAAYCAFlBAAAAAAAAAAAHAABZQgAAAAAAAAAACAMAWUEAAAAAAAAAAAkCAFlBAAAAAAAAAAAKAgBZQQAAAAAAAAAACwEAWUEAAAAAAAAAAAwLAFlBAAAAAAAAAAANCABZQQAAAAAAAAAADggAWUEAAAAAAAAAAA8IAFlBAAAAAAAAAAAMBgBZQQAAAAAAAAAABQoAWUEAAAAAAAAAAAAAAAA</t>
        </r>
      </text>
    </comment>
    <comment ref="A96" authorId="0" shapeId="0" xr:uid="{8EC9D36E-8517-4E91-857C-BF761D5A5DDE}">
      <text>
        <r>
          <rPr>
            <sz val="9"/>
            <color indexed="81"/>
            <rFont val="MS P ゴシック"/>
            <family val="3"/>
            <charset val="128"/>
          </rPr>
          <t>Insight iXlW00001C0000096R0585671234S00000190P00780LAocjBAQBF1NjaVRlZ2ljLmRhdGEuTW9sZWN1bGUBbwF/ARJTY2lUZWdpYy5Nb2xlY3VsZQAAAQFkAv5qAQAAAAIAAigYAAAA/PwA/AACAAAAAAAA8L8COpLLf0i/4z8AAAAAABwAAAD8/AD8AAIAAAAAAADwvwLkFB3J5T/svwKDwMqhRbbrPwAAAAAYAAAA/PwA/AACAAAAAAAA8L8CcoqO5PIf9r8AAAAAACAAAAD8/AD8AAIAAAAAAADwvwLSkVz+Q/q9PwKDwMqhRbbrvwAAAAAcAAAA/PwA/AACAAAAAAAA8L8CVcGopE5AAEAAAAAAABgAAAD8/AD8AAIAAAAAAADwvwLjWBe30QC+PwKDwMqhRbbrPwAAAAAgAAAA/PwA/AACAAAAAAAA8L8COUVHcvkPA8AAAAAAABgAAAD8/AD8AAIAAAAAAADwvwLkFB3J5T/svwKDwMqhRbbrvwAAAAAYAAAA/PwA/AACAAAAAAAA8L8Cq8/VVuwv9T8CHA3gLZCg5r8AAAAAGAAAAPz8APwAAgAAAAAAAPC/Ahx8YTJVMPU/AhwN4C2QoOY/AAAAACwEFAFlBAAAAAAAAAAACAQBZQQAAAAAAAAAAAwAAWUEAAAAAAAAAAAQJAFlBAAAAAAAAAAAFAABZQQAAAAAAAAAABgIAWUIAAAAAAAAAAAcDAFlBAAAAAAAAAAAIAABZQQAAAAAAAAAACQAAWUEAAAAAAAAAAAQIAFlBAAAAAAAAAAACBwBZQQAAAAAAAAAAAAAAAA=</t>
        </r>
      </text>
    </comment>
    <comment ref="A97" authorId="0" shapeId="0" xr:uid="{EC4AC073-1A4C-4836-A7C6-46D6D2234BB8}">
      <text>
        <r>
          <rPr>
            <sz val="9"/>
            <color indexed="81"/>
            <rFont val="MS P ゴシック"/>
            <family val="3"/>
            <charset val="128"/>
          </rPr>
          <t>Insight iXlW00001C0000097R0585671234S00000192P01088LAocjBAQBF1NjaVRlZ2ljLmRhdGEuTW9sZWN1bGUBbwF/ARJTY2lUZWdpYy5Nb2xlY3VsZQAAAQFkAv5qAQAAAAIAAjgYAAAA/PwA/AACAAAAAAAA8L8Cm3ecoiO5+j8CTvOOU3Qk4b8AAAAAGAAAAPz8APwAAgAAAAAAAPC/AhUdyeU/pK+/AmYZ4lgXt90/AAAAABgAAAD8/AD8AAIAAAAAAADwvwLu68A5I0oEQAKneccpOpLwvwAAAAAcAAAA/PwA/AACAAAAAAAA8L8Csi5uowG86T8CswxxrIvb7j8AAAAAHAAAAPz8APwAAgAAAAAAAPC/AhUdyeU/pK+/Ak7zjlN0JOG/AAAAABgAAAD8/AD8AAIAAAAAAADwvwKbd5yiI7n6PwJmGeJYF7fdPwAAAAAYAAAA/PwA/AACAAAAAAAA8L8Csi5uowG86T8Cp3nHKTqS8L8AAAAAIAAAAPz8APwAAgAAAAAAAPC/Ag+cM6K0NwtAAk7zjlN0JOG/AAAAACAAAAD8/AD8AAIAAAAAAADwvwLu68A5I0oEQALUvOMUHUkAwAAAAAAgAAAA/PwA/AACAAAAAAAA8L8CN6s+V1ux7b8CswxxrIvb7j8AAAAAIAAAAPz8APwAAgAAAAAAAPC/AjC7Jw8LNQzAAmYZ4lgXt90/AAAAABgAAAD8/AD8AAIAAAAAAADwvwLdtYR80LP8vwJmGeJYF7fdPwAAAAAYAAAA/PwA/AACAAAAAAAA8L8CDwu1pnlHBcACswxxrIvb7j8AAAAAGAAAAPz8APwAAgAAAAAAAPC/AsUgsHJokRHAArMMcayL2+4/AAAAADgEEAFlCAwAAAAAAAAACAABZQQAAAAAAAAAAAwUAWUICAAAAAAAAAAQGAFlBAAAAAAAAAAAFAABZQQAAAAAAAAAABgAAWUIDAAAAAAAAAAcCAFlCAAAAAAAAAAAIAgBZQQAAAAAAAAAACQEAWUEAAAAAAAAAAAoMAFlBAAAAAAAAAAALCQBZQQAAAAAAAAAADAsAWUEAAAAAAAAAAA0KAFlBAAAAAAAAAAADAQBZQQAAAAAAAAAAAAAAAA=</t>
        </r>
      </text>
    </comment>
    <comment ref="A98" authorId="0" shapeId="0" xr:uid="{7D477518-BB3A-4FE5-BF2D-79B92F9DC485}">
      <text>
        <r>
          <rPr>
            <sz val="9"/>
            <color indexed="81"/>
            <rFont val="MS P ゴシック"/>
            <family val="3"/>
            <charset val="128"/>
          </rPr>
          <t>Insight iXlW00001C0000098R0585671234S00000194P01340LAocjBAQBF1NjaVRlZ2ljLmRhdGEuTW9sZWN1bGUBbwF/ARJTY2lUZWdpYy5Nb2xlY3VsZQAAAQFkAv5qAQAAAAIAAgERHAAAAPz8APwAAgAAAAAAAPC/AuC+Dpwzouy/AoG3QILix5g/AAAAABgAAAD8/AD8AAIAAAAAAADwvwJCz2bV52rDvwIcfGEyVTDmPwAAAAAcAAAA/PwA/AACAAAAAAAA8L8CysNCrWne4b8Cg8DKoUW2+T8AAAAAHAAAAPz8APwAAgAAAAAAAPC/ApxVn6ut2Pi/ApoqGJXUCfg/AAAAABgAAAD8/AD8AAIAAAAAAADwvwKyv+yePCz8vwK8BRIUP8bgPwAAAAAYAAAA/PwA/AACAAAAAAAA8L8C4L4OnDOi7L8CRPrt68A5778AAAAAGAAAAPz8APwAAgAAAAAAAPC/AvoP6bevAwXAAoG3QILix5g/AAAAABgAAAD8/AD8AAIAAAAAAADwvwKyv+yePCz8vwKxUGuad5z3vwAAAAAYAAAA/PwA/AACAAAAAAAA8L8CppvEILBy6j8C4E+Nl24S3z8AAAAAGAAAAPz8APwAAgAAAAAAAPC/AvoP6bevAwXAAmKh1jTvOO+/AAAAABgAAAD8/AD8AAIAAAAAAADwvwJeukkMAivyPwKYbhKDwMrdvwAAAAAYAAAA/PwA/AACAAAAAAAA8L8Cklz+Q/rt9z8CgNk9eVio8z8AAAAAASMAAAD8/AD8AAIAAAAAAADwvwKyv+yePCz8vwJZqDXNO84DwAAAAAAYAAAA/PwA/AACAAAAAAAA8L8CbHh6pSxDBkACufyH9NvXsT8AAAAAGAAAAPz8APwAAgAAAAAAAPC/Au7rwDkjygNAAtsbfGEyVfA/AAAAABgAAAD8/AD8AAIAAAAAAADwvwLUmuYdp+gAQAJ4CyQofozlvwAAAAAkAAAA/PwA/AACAAAAAAAA8L8CEjY8vVIWDkACVVInoImwwb8AAAAAARMEAAFlBAAAAAAAAAAACAQBZQgIAAAAAAAAAAwQAWUICAAAAAAAAAAQAAFlBAAAAAAAAAAAFAABZQQAAAAAAAAAABgQAWUEAAAAAAAAAAAcFAFlCAgAAAAAAAAAIAQBZQQAAAAAAAAAACQcAWUEAAAAAAAAAAAoIAFlBAAAAAAAAAAALCABZQgMAAAAAAAAADAcAWUEAAAAAAAAAAA0OAFlCAwAAAAAAAAAOCwBZQQAAAAAAAAAADwoAWUICAAAAAAAAAABEDQBZQQAAAAAAAAAAAwIAWUEAAAAAAAAAAAYJAFlCAgAAAAAAAAAPDQBZQQAAAAAAAAAAAAAAAA=</t>
        </r>
      </text>
    </comment>
    <comment ref="A99" authorId="0" shapeId="0" xr:uid="{033DE7D6-1988-4ECB-A891-9423185ADE4F}">
      <text>
        <r>
          <rPr>
            <sz val="9"/>
            <color indexed="81"/>
            <rFont val="MS P ゴシック"/>
            <family val="3"/>
            <charset val="128"/>
          </rPr>
          <t>Insight iXlW00001C0000099R0585671234S00000196P00780LAocjBAQBF1NjaVRlZ2ljLmRhdGEuTW9sZWN1bGUBbwF/ARJTY2lUZWdpYy5Nb2xlY3VsZQAAAQFkAv5qAQAAAAIAAigYAAAA/PwA/AACAAAAAAAA8L8CZvfkYaHW978AAAAAABwAAAD8/AD8AAIAAAAAAADwvwKx4emVsgzpvwIcDeAtkKDmvwAAAAAYAAAA/PwA/AACAAAAAAAA8L8CqaROQBNhs78AAAAAABgAAAD8/AD8AAIAAAAAAADwvwKx4emVsgzpvwIcDeAtkKDmPwAAAAAcAAAA/PwA/AACAAAAAAAA8L8CRWlv8IXJ/j8AAAAAACAAAAD8/AD8AAIAAAAAAADwvwKze/KwUOsDwAAAAAAAGAAAAPz8APwAAgAAAAAAAPC/AtZW7C+7J9s/AoPAyqFFtuu/AAAAABgAAAD8/AD8AAIAAAAAAADwvwLWVuwvuyfbPwKDwMqhRbbrPwAAAAAYAAAA/PwA/AACAAAAAAAA8L8CthX7y+7J9j8Cg8DKoUW26z8AAAAAGAAAAPz8APwAAgAAAAAAAPC/AkVpb/CFyfY/AoPAyqFFtuu/AAAAACwEAAFlBAAAAAAAAAAACAwBZQQAAAAAAAAAAAwAAWUEAAAAAAAAAAAQIAFlBAAAAAAAAAAAFAABZQgAAAAAAAAAABgIAWUEAAAAAAAAAAAcCAFlBAAAAAAAAAAAIBwBZQQAAAAAAAAAACQYAWUEAAAAAAAAAAAIBAFlBAAAAAAAAAAAECQBZQQAAAAAAAAAAAAAAAA=</t>
        </r>
      </text>
    </comment>
    <comment ref="A100" authorId="0" shapeId="0" xr:uid="{773269EE-F9E1-472B-B67B-C165DC01FF9F}">
      <text>
        <r>
          <rPr>
            <sz val="9"/>
            <color indexed="81"/>
            <rFont val="MS P ゴシック"/>
            <family val="3"/>
            <charset val="128"/>
          </rPr>
          <t>Insight iXlW00001C0000100R0585671234S00000198P01248LAocjBAQBF1NjaVRlZ2ljLmRhdGEuTW9sZWN1bGUBbwF/ARJTY2lUZWdpYy5Nb2xlY3VsZQAAAQFkAv5qAQAAAAIAAgEQGAAAAPz8APwAAgAAAAAAAPC/AjWAt0CC4u0/AgajkjoBTeY/AAAAACAAAAD8/AD8AAIAAAAAAADwvwKpE9BE2PDQPwJ88rBQa5qnvwAAAAAcAAAA/PwA/AACAAAAAAAA8L8CaQBvgQTF2z8CNl66SQwC+T8AAAAAHAAAAPz8APwAAgAAAAAAAPC/AmB2Tx4WauG/Ah/0bFZ9rvU/AAAAABgAAAD8/AD8AAIAAAAAAADwvwI0orQ3+MLkvwKkAbwFEhTXPwAAAAAYAAAA/PwA/AACAAAAAAAA8L8C0bNZ9bna/j8CMnctIR/04j8AAAAAGAAAAPz8APwAAgAAAAAAAPC/Alyxv+yePPi/Arn8h/Tb18G/AAAAACAAAAD8/AD8AAIAAAAAAADwvwLFjzF3LSEEQAIkKH6MuWv2PwAAAAAcAAAA/PwA/AACAAAAAAAA8L8CKA8Ltab5CcACl/+Qfvs68r8AAAAAIAAAAPz8APwAAgAAAAAAAPC/Aq5H4XoUrgJAAnIbDeAtkNS/AAAAABgAAAD8/AD8AAIAAAAAAADwvwLPiNLe4AsDwAKX/5B++zr6vwAAAAAYAAAA/PwA/AACAAAAAAAA8L8C8DhFR3L5CcACufyH9NvXwb8AAAAAGAAAAPz8APwAAgAAAAAAAPC/Alyxv+yePPi/Apf/kH77OvK/AAAAABgAAAD8/AD8AAIAAAAAAADwvwLPiNLe4AsDwAKkAbwFEhTXPwAAAAAYAAAA/PwA/AACAAAAAAAA8L8CwhcmUwWjCkACGXPXEvJB278AAAAAGAAAAPz8APwAAgAAAAAAAPC/AoiFWtO84w1AAjzfT42XbvW/AAAAAAERBAABZQQAAAAAAAAAAAgAAWUICAAAAAAAAAAMCAFlBAAAAAAAAAAAEAQBZQQAAAAAAAAAABQAAWUEAAAAAAAAAAAYEAFlBAAAAAAAAAAAHBQBZQgAAAAAAAAAACAsAWUEAAAAAAAAAAAkFAFlBAAAAAAAAAAAKDABZQQAAAAAAAAAACw0AWUICAAAAAAAAAAwGAFlCAwAAAAAAAAANBgBZQQAAAAAAAAAADgkAWUEAAAAAAAAAAA8OAFlBAAAAAAAAAAAEAwBZQgIAAAAAAAAACggAWUICAAAAAAAAAAAAAAA</t>
        </r>
      </text>
    </comment>
    <comment ref="A101" authorId="0" shapeId="0" xr:uid="{1512EA81-41EF-456D-A14F-2774045D24FE}">
      <text>
        <r>
          <rPr>
            <sz val="9"/>
            <color indexed="81"/>
            <rFont val="MS P ゴシック"/>
            <family val="3"/>
            <charset val="128"/>
          </rPr>
          <t>Insight iXlW00001C0000101R0585671234S00000200P01104LAocjBAQBF1NjaVRlZ2ljLmRhdGEuTW9sZWN1bGUBbwF/ARJTY2lUZWdpYy5Nb2xlY3VsZQAAAQFkAv5qAQAAAAIAAjgYAAAA/PwA/AACAAAAAAAA8L8CTaYKRiV13r8CJEp7gy9Mxj8AAAAAHAAAAPz8APwAAgAAAAAAAPC/AocW2c730wNAAuAtkKD4Mda/AAAAABgAAAD8/AD8AAIAAAAAAADwvwKb5h2n6EjgPwL8qfHSTWJAPwAAAAAgAAAA/PwA/AACAAAAAAAA8L8CRIts5/upAcACeC0hH/Rs6r8AAAAAHAAAAPz8APwAAgAAAAAAAPC/AtGzWfW52ui/AqQBvAUSFP4/AAAAABgAAAD8/AD8AAIAAAAAAADwvwJsmnecoiPBvwL8OnDOiNLxPwAAAAAYAAAA/PwA/AACAAAAAAAA8L8C1QloImx49b8Cp3nHKTqS5T8AAAAAGAAAAPz8APwAAgAAAAAAAPC/Ak2mCkYldd6/AngtIR/0bOq/AAAAABgAAAD8/AD8AAIAAAAAAADwvwJlO99PjRcBQAJ+jLlrCfniPwAAAAAYAAAA/PwA/AACAAAAAAAA8L8CdEaU9gZf/T8CINJvXwfO8b8AAAAAGAAAAPz8APwAAgAAAAAAAPC/AtUJaCJsePW/AryWkA96NvW/AAAAABgAAAD8/AD8AAIAAAAAAADwvwJEi2zn+6kBwAKb5h2n6EjGPwAAAAAYAAAA/PwA/AACAAAAAAAA8L8C6Nms+lxt8j8Cu0kMAiuH6D8AAAAAGAAAAPz8APwAAgAAAAAAAPC/AiZTBaOSOus/AiKOdXEbDe6/AAAAADwEJAFlBAAAAAAAAAAACAABZQQAAAAAAAAAAAwoAWUEAAAAAAAAAAAQFAFlBAAAAAAAAAAAFAABZQQAAAAAAAAAABgAAWUEAAAAAAAAAAAcAAFlBAAAAAAAAAAAIDABZQQAAAAAAAAAACQ0AWUICAAAAAAAAAAoHAFlBAAAAAAAAAAALBgBZQQAAAAAAAAAADAIAWUIDAAAAAAAAAA0CAFlBAAAAAAAAAAALAwBZQQAAAAAAAAAACAEAWUICAAAAAAAAAAAAAAA</t>
        </r>
      </text>
    </comment>
    <comment ref="A102" authorId="0" shapeId="0" xr:uid="{8D468F67-069D-499C-9B44-86C864C9AAD5}">
      <text>
        <r>
          <rPr>
            <sz val="9"/>
            <color indexed="81"/>
            <rFont val="MS P ゴシック"/>
            <family val="3"/>
            <charset val="128"/>
          </rPr>
          <t>Insight iXlW00001C0000102R0585671234S00000202P00964LAocjBAQBF1NjaVRlZ2ljLmRhdGEuTW9sZWN1bGUBbwF/ARJTY2lUZWdpYy5Nb2xlY3VsZQAAAQFkAv5qAQAAAAIAAjAYAAAA/PwA/AACAAAAAAAA8L8Cp+hILv8h8r8C3GgAb4EEtT8AAAAAGAAAAPz8APwAAgAAAAAAAPC/AkZHcvkP6fS/Av32deCcEfE/AAAAABgAAAD8/AD8AAIAAAAAAADwvwIv3SQGgZUAwAJO845TdCTbPwAAAAAcAAAA/PwA/AACAAAAAAAA8L8CZF3cRgN41z8CSgwCK4cW6b8AAAAAGAAAAPz8APwAAgAAAAAAAPC/AjlFR3L5D8G/AtxoAG+BBLU/AAAAABgAAAD8/AD8AAIAAAAAAADwvwJkXdxGA3jXPwKfzarP1VbuPwAAAAAYAAAA/PwA/AACAAAAAAAA8L8CWRe30QDe9T8CaLPqc7UV6b8AAAAAGAAAAPz8APwAAgAAAAAAAPC/AkZHcvkP6fS/AqYsQxzr4uy/AAAAABgAAAD8/AD8AAIAAAAAAADwvwJZF7fRAN79PwLcaABvgQS1PwAAAAAYAAAA/PwA/AACAAAAAAAA8L8CWRe30QDe9T8Cn82qz9VW7j8AAAAAJAAAAPz8APwAAgAAAAAAAPC/Aq2L22gA7wZAAtxoAG+BBLU/AAAAABwAAAD8/AD8AAIAAAAAAADwvwJ+jLlrCfkBwAIK+aBns+rzvwAAAAA0BAABZQQAAAAAAAAAAAgAAWUEAAAAAAAAAAAMEAFlCAwAAAAAAAAAEAABZQQAAAAAAAAAABQQAWUEAAAAAAAAAAAYDAFlBAAAAAAAAAAAHAABZQQAAAAAAAAAACAkAWUEAAAAAAAAAAAkFAFlCAgAAAAAAAAAKCABZQQAAAAAAAAAACwcAWUEAAAAAAAAAAAECAFlBAAAAAAAAAAAIBgBZQgIAAAAAAAAAAAAAAA=</t>
        </r>
      </text>
    </comment>
    <comment ref="A103" authorId="0" shapeId="0" xr:uid="{9FEC1F43-7765-4D78-9AA6-17BA2A97906A}">
      <text>
        <r>
          <rPr>
            <sz val="9"/>
            <color indexed="81"/>
            <rFont val="MS P ゴシック"/>
            <family val="3"/>
            <charset val="128"/>
          </rPr>
          <t>Insight iXlW00001C0000103R0585671234S00000204P01248LAocjBAQBF1NjaVRlZ2ljLmRhdGEuTW9sZWN1bGUBbwF/ARJTY2lUZWdpYy5Nb2xlY3VsZQAAAQFkAv5qAQAAAAIAAgEQGAAAAPz8APwAAgAAAAAAAPC/Av9D+u3rwOe/Ah1aZDvfT70/AAAAABgAAAD8/AD8AAIAAAAAAADwvwIi/fZ14JzZvwJZF7fRAN7wPwAAAAAcAAAA/PwA/AACAAAAAAAA8L8CTmIQWDm04j8CSS7/If32778AAAAAGAAAAPz8APwAAgAAAAAAAPC/AgvXo3A9Cs8/Aqyt2F92T66/AAAAACAAAAD8/AD8AAIAAAAAAADwvwLkpZvEILDwvwIB3gIJih/9PwAAAAAYAAAA/PwA/AACAAAAAAAA8L8C+cJkqmBU7D8CWFuxv+ye5j8AAAAAIAAAAPz8APwAAgAAAAAAAPC/AkHxY8xdywPAAr10kxgEVuy/AAAAABgAAAD8/AD8AAIAAAAAAADwvwIIzhlR2hv5PwLD9Shcj8LyvwAAAAAgAAAA/PwA/AACAAAAAAAA8L8CgnNGlPYG4T8CLdSa5h2n9j8AAAAAGAAAAPz8APwAAgAAAAAAAPC/AlHaG3xhsgFAAqcKRiV1Atq/AAAAABgAAAD8/AD8AAIAAAAAAADwvwJBguLHmLv5vwJiMlUwKqnjPwAAAAAYAAAA/PwA/AACAAAAAAAA8L8C/0P67evA578CvXSTGARW7L8AAAAAGAAAAPz8APwAAgAAAAAAAPC/Al3+Q/rt6/0/AjlFR3L5D+E/AAAAACQAAAD8/AD8AAIAAAAAAADwvwLCqKROQJMJQAJyGw3gLZDivwAAAAAYAAAA/PwA/AACAAAAAAAA8L8CQYLix5i7+b8CX7pJDAIr9r8AAAAAGAAAAPz8APwAAgAAAAAAAPC/AkHxY8xdywPAAgyTqYJRSb0/AAAAAAERBAABZQQAAAAAAAAAAAgMAWUIDAAAAAAAAAAMAAFlBAAAAAAAAAAAEAQBZQgAAAAAAAAAABQMAWUEAAAAAAAAAAAYOAFlBAAAAAAAAAAAHAgBZQQAAAAAAAAAACAEAWUEAAAAAAAAAAAkMAFlBAAAAAAAAAAAKAABZQQAAAAAAAAAACwAAWUEAAAAAAAAAAAwFAFlCAgAAAAAAAAANCQBZQQAAAAAAAAAADgsAWUEAAAAAAAAAAA8KAFlBAAAAAAAAAAAPBgBZQQAAAAAAAAAACQcAWUICAAAAAAAAAAAAAAA</t>
        </r>
      </text>
    </comment>
    <comment ref="A104" authorId="0" shapeId="0" xr:uid="{CBA38AFB-C73A-4C71-AFB5-76368DF5011C}">
      <text>
        <r>
          <rPr>
            <sz val="9"/>
            <color indexed="81"/>
            <rFont val="MS P ゴシック"/>
            <family val="3"/>
            <charset val="128"/>
          </rPr>
          <t>Insight iXlW00001C0000104R0585671234S00000206P01340LAocjBAQBF1NjaVRlZ2ljLmRhdGEuTW9sZWN1bGUBbwF/ARJTY2lUZWdpYy5Nb2xlY3VsZQAAAQFkAv5qAQAAAAIAAgERHAAAAPz8APwAAgAAAAAAAPC/Agu1pnnHKeC/At4CCYofY+Y/AAAAABgAAAD8/AD8AAIAAAAAAADwvwIlBoGVQ4vcPwKPU3Qkl//YPwAAAAAcAAAA/PwA/AACAAAAAAAA8L8CQ61p3nGK8D8Cb4EExY8x8z8AAAAAHAAAAPz8APwAAgAAAAAAAPC/AiUGgZVDi9w/Av32deCcEQBAAAAAABgAAAD8/AD8AAIAAAAAAADwvwILtaZ5xyngvwJvgQTFjzH7PwAAAAAYAAAA/PwA/AACAAAAAAAA8L8Cx7q4jQbw9b8CeAskKH6MyT8AAAAAGAAAAPz8APwAAgAAAAAAAPC/Ailcj8L1KOg/AnS1FfvL7uG/AAAAABgAAAD8/AD8AAIAAAAAAADwvwLHuriNBvD1vwK4QILix5gBQAAAAAAYAAAA/PwA/AACAAAAAAAA8L8ChQ1Pr5TlAcAC3gIJih9j5j8AAAAAGAAAAPz8APwAAgAAAAAAAPC/AoUNT6+U5QHAAm+BBMWPMfs/AAAAABgAAAD8/AD8AAIAAAAAAADwvwJfKcsQx7r7PwKgibDh6ZXovwAAAAAcAAAA/PwA/AACAAAAAAAA8L8C3pOHhVrTCMACeAskKH6MyT8AAAAAGAAAAPz8APwAAgAAAAAAAPC/AvVKWYY4VgBAAt/gC5Opgvu/AAAAACQAAAD8/AD8AAIAAAAAAADwvwLT3uALkykIQAL1SlmGONb+vwAAAAAYAAAA/PwA/AACAAAAAAAA8L8CWvW52or9tT8CswxxrIvb9L8AAAAAGAAAAPz8APwAAgAAAAAAAPC/AoQvTKYKRtk/Aih+jLlrCQLAAAAAABgAAAD8/AD8AAIAAAAAAADwvwIrhxbZzvf1PwIzMzMzM7MDwAAAAAABEwQAAWUEAAAAAAAAAAAIBAFlCAgAAAAAAAAADBABZQgIAAAAAAAAABAAAWUEAAAAAAAAAAAUAAFlBAAAAAAAAAAAGAQBZQQAAAAAAAAAABwQAWUEAAAAAAAAAAAgFAFlCAgAAAAAAAAAJCABZQQAAAAAAAAAACgYAWUEAAAAAAAAAAAsIAFlBAAAAAAAAAAAMCgBZQgMAAAAAAAAADQwAWUEAAAAAAAAAAA4GAFlCAwAAAAAAAAAPDgBZQQAAAAAAAAAAAEQPAFlCAgAAAAAAAAADAgBZQQAAAAAAAAAABwkAWUICAAAAAAAAAAwARABZQQAAAAAAAAAAAAAAAA=</t>
        </r>
      </text>
    </comment>
    <comment ref="A105" authorId="0" shapeId="0" xr:uid="{A7375DC8-6A0E-488F-9C29-3C8254BA1FC2}">
      <text>
        <r>
          <rPr>
            <sz val="9"/>
            <color indexed="81"/>
            <rFont val="MS P ゴシック"/>
            <family val="3"/>
            <charset val="128"/>
          </rPr>
          <t>Insight iXlW00001C0000105R0585671234S00000208P01104LAocjBAQBF1NjaVRlZ2ljLmRhdGEuTW9sZWN1bGUBbwF/ARJTY2lUZWdpYy5Nb2xlY3VsZQAAAQFkAv5qAQAAAAIAAjgYAAAA/PwA/AACAAAAAAAA8L8CbjSAt0CC9T8Cpd++Dpwzyj8AAAAAHAAAAPz8APwAAgAAAAAAAPC/AlYwKqkT0Ni/AqXfvg6cM8o/AAAAABgAAAD8/AD8AAIAAAAAAADwvwKxUGuad5zePwLpt68D54zmPwAAAAAYAAAA/PwA/AACAAAAAAAA8L8CVjAqqRPQ2L8CF0hQ/Bhz6b8AAAAAGAAAAPz8APwAAgAAAAAAAPC/Am40gLdAgvU/AhdIUPwYc+m/AAAAABgAAAD8/AD8AAIAAAAAAADwvwJYyjLEsa4BQALpt68D54zmPwAAAAAYAAAA/PwA/AACAAAAAAAA8L8CsVBrmnec3j8CDCQofoy59L8AAAAAGAAAAPz8APwAAgAAAAAAAPC/AsiYu5aQD/S/Aum3rwPnjOY/AAAAABgAAAD8/AD8AAIAAAAAAADwvwKFfNCzWfUAwAKl374OnDPKPwAAAAAYAAAA/PwA/AACAAAAAAAA8L8ChXzQs1n1CMACpd++Dpwzyj8AAAAAGAAAAPz8APwAAgAAAAAAAPC/AoV80LNZ9QTAApoIG55eKeW/AAAAACAAAAD8/AD8AAIAAAAAAADwvwJX7C+7Jw/0vwIMJCh+jLn0vwAAAAAgAAAA/PwA/AACAAAAAAAA8L8CWMoyxLGuAUAC9dvXgXNG+z8AAAAAIAAAAPz8APwAAgAAAAAAAPC/ArFQa5p3nAhAAqXfvg6cM8o/AAAAADwECAFlBAAAAAAAAAAACAABZQgIAAAAAAAAAAwYAWUEAAAAAAAAAAAQAAFlBAAAAAAAAAAAFAABZQQAAAAAAAAAABgQAWUICAAAAAAAAAAcBAFlBAAAAAAAAAAAIBwBZQQAAAAAAAAAACQgAWUEAAAAAAAAAAAoIAFlBAAAAAAAAAAALAwBZQgAAAAAAAAAADAUAWUIAAAAAAAAAAA0FAFlBAAAAAAAAAAABAwBZQQAAAAAAAAAACgkAWUEAAAAAAAAAAAAAAAA</t>
        </r>
      </text>
    </comment>
    <comment ref="A106" authorId="0" shapeId="0" xr:uid="{A0C3F490-3C42-451A-BFF9-88534AC45178}">
      <text>
        <r>
          <rPr>
            <sz val="9"/>
            <color indexed="81"/>
            <rFont val="MS P ゴシック"/>
            <family val="3"/>
            <charset val="128"/>
          </rPr>
          <t>Insight iXlW00001C0000106R0585671234S00000210P00964LAocjBAQBF1NjaVRlZ2ljLmRhdGEuTW9sZWN1bGUBbwF/ARJTY2lUZWdpYy5Nb2xlY3VsZQAAAQFkAv5qAQAAAAIAAjAYAAAA/PwA/AACAAAAAAAA8L8CnRGlvcEX7r8Cg1FJnYAm3j8AAAAAHAAAAPz8APwAAgAAAAAAAPC/Ampv8IXJVOk/AoNRSZ2AJt4/AAAAABgAAAD8/AD8AAIAAAAAAADwvwISpb3BFybjvwKneccpOpL2PwAAAAAYAAAA/PwA/AACAAAAAAAA8L8Cam/whclU+b8CCRueXinL8z8AAAAAGAAAAPz8APwAAgAAAAAAAPC/As+I0t7gC7O/Atbnaiv2l52/AAAAABgAAAD8/AD8AAIAAAAAAADwvwL3l92Th4X6PwLW52or9pedvwAAAAAYAAAA/PwA/AACAAAAAAAA8L8Cam/whclU+b8C4noUrkfh0r8AAAAAHAAAAPz8APwAAgAAAAAAAPC/AiUGgZVDiwTAApM6AU2EDb+/AAAAABgAAAD8/AD8AAIAAAAAAADwvwLPiNLe4AuzvwKgq63YX3bwvwAAAAAYAAAA/PwA/AACAAAAAAAA8L8Cam/whclU6T8CoKut2F92+L8AAAAAGAAAAPz8APwAAgAAAAAAAPC/AveX3ZOHhfo/AqCrrdhfdvC/AAAAABgAAAD8/AD8AAIAAAAAAADwvwIcfGEyVTAEQAKDUUmdgCbePwAAAAA0BBABZQQAAAAAAAAAAAgAAWUEAAAAAAAAAAAMAAFlBAAAAAAAAAAAEAABZQQAAAAAAAAAABQEAWUIDAAAAAAAAAAYAAFlBAAAAAAAAAAAHBgBZQQAAAAAAAAAACAQAWUICAAAAAAAAAAkIAFlBAAAAAAAAAAAKCQBZQgIAAAAAAAAACwUAWUEAAAAAAAAAAAMCAFlBAAAAAAAAAAAKBQBZQQAAAAAAAAAAAAAAAA=</t>
        </r>
      </text>
    </comment>
    <comment ref="A107" authorId="0" shapeId="0" xr:uid="{FA26C3D2-16FF-403F-9DBD-377DC327F9D1}">
      <text>
        <r>
          <rPr>
            <sz val="9"/>
            <color indexed="81"/>
            <rFont val="MS P ゴシック"/>
            <family val="3"/>
            <charset val="128"/>
          </rPr>
          <t>Insight iXlW00001C0000107R0585671234S00000212P00964LAocjBAQBF1NjaVRlZ2ljLmRhdGEuTW9sZWN1bGUBbwF/ARJTY2lUZWdpYy5Nb2xlY3VsZQAAAQFkAv5qAQAAAAIAAjAYAAAA/PwA/AACAAAAAAAA8L8CswxxrIvb5L8CKxiV1Alo5D8AAAAAGAAAAPz8APwAAgAAAAAAAPC/AssyxLEubss/AqtgVFInoME/AAAAABgAAAD8/AD8AAIAAAAAAADwvwKLjuTyH9LTvwLNXUvIBz35PwAAAAAYAAAA/PwA/AACAAAAAAAA8L8Cg8DKoUW29L8CL/8h/fZ19j8AAAAAHAAAAPz8APwAAgAAAAAAAPC/ApvmHafoSPE/AisYldQJaOQ/AAAAABgAAAD8/AD8AAIAAAAAAADwvwLLMsSxLm7LPwLW52or9pfrvwAAAAAYAAAA/PwA/AACAAAAAAAA8L8Cg8DKoUW29L8CldQJaCJswL8AAAAAJAAAAPz8APwAAgAAAAAAAPC/ArMMcayL2+S/AutztRX7y/W/AAAAABwAAAD8/AD8AAIAAAAAAADwvwKyLm6jATwCwAJvgQTFjzGnPwAAAAAYAAAA/PwA/AACAAAAAAAA8L8C3UYDeAsk/z8Cq2BUUiegwT8AAAAAGAAAAPz8APwAAgAAAAAAAPC/ApvmHafoSPE/AutztRX7y/W/AAAAABgAAAD8/AD8AAIAAAAAAADwvwLdRgN4CyT/PwLW52or9pfrvwAAAAA0BAABZQQAAAAAAAAAAAgAAWUEAAAAAAAAAAAMAAFlBAAAAAAAAAAAEAQBZQQAAAAAAAAAABQEAWUICAAAAAAAAAAYAAFlBAAAAAAAAAAAHBQBZQQAAAAAAAAAACAYAWUEAAAAAAAAAAAkEAFlCAgAAAAAAAAAKBQBZQQAAAAAAAAAACwoAWUICAAAAAAAAAAMCAFlBAAAAAAAAAAALCQBZQQAAAAAAAAAAAAAAAA=</t>
        </r>
      </text>
    </comment>
    <comment ref="A108" authorId="0" shapeId="0" xr:uid="{3DEE6E22-3CEB-437F-ACF5-AC2F6EB202AE}">
      <text>
        <r>
          <rPr>
            <sz val="9"/>
            <color indexed="81"/>
            <rFont val="MS P ゴシック"/>
            <family val="3"/>
            <charset val="128"/>
          </rPr>
          <t>Insight iXlW00001C0000108R0585671234S00000214P01176LAocjBAQBF1NjaVRlZ2ljLmRhdGEuTW9sZWN1bGUBbwF/ARJTY2lUZWdpYy5Nb2xlY3VsZQAAAQFkAv5qAQAAAAIAAjwYAAAA/PwA/AACAAAAAAAA8L8CvsEXJlMFw78CLGUZ4lgX378AAAAAGAAAAPz8APwAAgAAAAAAAPC/Ao25awn5oN8/AnS1FfvL7tE/AAAAABwAAAD8/AD8AAIAAAAAAADwvwJw8IXJVMHIPwICK4cW2c72vwAAAAAYAAAA/PwA/AACAAAAAAAA8L8CGJXUCWgi8r8CtOpztRX7078AAAAAIAAAAPz8APwAAgAAAAAAAPC/Ao25awn5oN8/Aq+2Yn/ZPQJAAAAAACQAAAD8/AD8AAIAAAAAAADwvwJeS8gHPZv3vwIVrkfhehTkPwAAAAAYAAAA/PwA/AACAAAAAAAA8L8C/tR46SYx8j8CLGUZ4lgX378AAAAAHAAAAPz8APwAAgAAAAAAAPC/Au84RUdy+QBAArTqc7UV+9O/AAAAABgAAAD8/AD8AAIAAAAAAADwvwJ6xyk6ksvXvwK62or9ZffoPwAAAAAYAAAA/PwA/AACAAAAAAAA8L8CpU5AE2HD9T8CutqK/WX36D8AAAAAGAAAAPz8APwAAgAAAAAAAPC/AjSitDf4wty/AtV46SYxiAHAAAAAABgAAAD8/AD8AAIAAAAAAADwvwJ6xyk6ksvXvwJdbcX+snv8PwAAAAAYAAAA/PwA/AACAAAAAAAA8L8CpU5AE2HD9T8CXW3F/rJ7/D8AAAAAGAAAAPz8APwAAgAAAAAAAPC/ArN78rBQa/y/AlXBqKROQPG/AAAAABgAAAD8/AD8AAIAAAAAAADwvwJuxf6ye/L2vwJO845TdCQAwAAAAAABEAQAAWUEAAAAAAAAAAAIAAFlBAAAAAAAAAAADAABZQgIAAAAAAAAABAwAWUEAAAAAAAAAAAUDAFlBAAAAAAAAAAAGAQBZQQAAAAAAAAAABwYAWUEAAAAAAAAAAAgBAFlBAAAAAAAAAAAJAQBZQQAAAAAAAAAACgIAWUICAAAAAAAAAAsIAFlBAAAAAAAAAAAMCQBZQQAAAAAAAAAADQMAWUEAAAAAAAAAAA4NAFlCAgAAAAAAAAAOCgBZQQAAAAAAAAAACwQAWUEAAAAAAAAAAAAAAAA</t>
        </r>
      </text>
    </comment>
    <comment ref="A109" authorId="0" shapeId="0" xr:uid="{12B3461D-F72D-4C57-A0EF-0568D51212D3}">
      <text>
        <r>
          <rPr>
            <sz val="9"/>
            <color indexed="81"/>
            <rFont val="MS P ゴシック"/>
            <family val="3"/>
            <charset val="128"/>
          </rPr>
          <t>Insight iXlW00001C0000109R0585671234S00000216P01248LAocjBAQBF1NjaVRlZ2ljLmRhdGEuTW9sZWN1bGUBbwF/ARJTY2lUZWdpYy5Nb2xlY3VsZQAAAQFkAv5qAQAAAAIAAgEQHAAAAPz8APwAAgAAAAAAAPC/AoenV8oyxOc/AnE9CtejcOM/AAAAABgAAAD8/AD8AAIAAAAAAADwvwJwXwfOGVHsvwLFjzF3LSGPPwAAAAAYAAAA/PwA/AACAAAAAAAA8L8CidLe4AuTuT8CfT81XrpJxL8AAAAAGAAAAPz8APwAAgAAAAAAAPC/AqRwPQrXo/s/AmkAb4EExds/AAAAACAAAAD8/AD8AAIAAAAAAADwvwIeOGdEae8EwALBOSNKe4PvvwAAAAAYAAAA/PwA/AACAAAAAAAA8L8CA5oIG55e4b8CrmnecYqO7j8AAAAAIAAAAPz8APwAAgAAAAAAAPC/AqCrrdhf9gJAAsKGp1fKMvM/AAAAABwAAAD8/AD8AAIAAAAAAADwvwKcM6K0N/jyvwJ/+zpwzoj7PwAAAAAYAAAA/PwA/AACAAAAAAAA8L8CcF8HzhlR7L8CwTkjSnuD778AAAAAGAAAAPz8APwAAgAAAAAAAPC/AvoP6bevA/y/Al1txf6ye+A/AAAAABgAAAD8/AD8AAIAAAAAAADwvwJ9PzVeukncPwKneccpOpLxvwAAAAAYAAAA/PwA/AACAAAAAAAA8L8CT0ATYcPT9j8CRdjw9EpZ9L8AAAAAGAAAAPz8APwAAgAAAAAAAPC/AnWTGARWjgBAAjojSnuDL+C/AAAAABgAAAD8/AD8AAIAAAAAAADwvwL6D+m3rwP8vwLhnBGlvcH3vwAAAAAYAAAA/PwA/AACAAAAAAAA8L8CHjhnRGnvBMACP1dbsb/sjj8AAAAAGAAAAPz8APwAAgAAAAAAAPC/AhB6Nqs+1wpAArN78rBQa/A/AAAAAAERBAgBZQQAAAAAAAAAAAgAAWUEAAAAAAAAAAAMAAFlCAwAAAAAAAAAEDgBZQQAAAAAAAAAABQEAWUEAAAAAAAAAAAYDAFlBAAAAAAAAAAAHBQBZQQAAAAAAAAAACAEAWUEAAAAAAAAAAAkBAFlBAAAAAAAAAAAKAgBZQgMAAAAAAAAACwwAWUICAAAAAAAAAAwDAFlBAAAAAAAAAAANCABZQQAAAAAAAAAADgkAWUEAAAAAAAAAAA8GAFlBAAAAAAAAAAAKCwBZQQAAAAAAAAAADQQAWUEAAAAAAAAAAAAAAAA</t>
        </r>
      </text>
    </comment>
    <comment ref="A110" authorId="0" shapeId="0" xr:uid="{B1B8898B-2A23-46DA-BF00-B92FFAFDBF5A}">
      <text>
        <r>
          <rPr>
            <sz val="9"/>
            <color indexed="81"/>
            <rFont val="MS P ゴシック"/>
            <family val="3"/>
            <charset val="128"/>
          </rPr>
          <t>Insight iXlW00001C0000110R0585671234S00000218P01396LAocjBAQBF1NjaVRlZ2ljLmRhdGEuTW9sZWN1bGUBbwF/ARJTY2lUZWdpYy5Nb2xlY3VsZQAAAQFkAv5qAQAAAAIAAgESHAAAAPz8APwAAgAAAAAAAPC/Aoxs5/up8QXAArIubqMBvOu/AAAAABgAAAD8/AD8AAIAAAAAAADwvwKMbOf7qfEFwAI5RUdy+Q/BPwAAAAAYAAAA/PwA/AACAAAAAAAA8L8CZMxdS8gH/r8CT9GRXP5D5D8AAAAAGAAAAPz8APwAAgAAAAAAAPC/AmTMXUvIB/6/AqfoSC7/Ifo/AAAAABgAAAD8/AD8AAIAAAAAAADwvwIjbHh6pSzwvwJUdCSX/xABQAAAAAAYAAAA/PwA/AACAAAAAAAA8L8CB1+YTBWMwr8Cp+hILv8h+j8AAAAAHAAAAPz8APwAAgAAAAAAAPC/AlwgQfFjzOk/AjNVMCqpE/8/AAAAABwAAAD8/AD8AAIAAAAAAADwvwLo+6nx0k32PwKn6Egu/yHyPwAAAAAYAAAA/PwA/AACAAAAAAAA8L8CXCBB8WPM6T8CcPCFyVTB1D8AAAAAGAAAAPz8APwAAgAAAAAAAPC/Arn8h/Tb1/E/AgTnjCjtDeS/AAAAABgAAAD8/AD8AAIAAAAAAADwvwICvAUSFL8AQAIwuycPC7XqvwAAAAAYAAAA/PwA/AACAAAAAAAA8L8CSHL5D+k3A0ACp3nHKTqS/L8AAAAAGAAAAPz8APwAAgAAAAAAAPC/AtDVVuwvu/s/Apf/kH77OgTAAAAAABgAAAD8/AD8AAIAAAAAAADwvwILtaZ5xynoPwKMSuoENJECwAAAAAAYAAAA/PwA/AACAAAAAAAA8L8C6bevA+eM3D8Ce6UsQxzr9b8AAAAAHAAAAPz8APwAAgAAAAAAAPC/AgdfmEwVjMK/Ak/RkVz+Q+Q/AAAAABgAAAD8/AD8AAIAAAAAAADwvwIjbHh6pSzwvwI5RUdy+Q/BPwAAAAABEQAAAPz8APwAAgAAAAAAAPC/Aq7YX3ZPnglAAuELk6mCUcm/AAAAAAETAAQBZQQAAAAAAAAAAAQIAWUEAAAAAAAAAAAIDAFlBAAAAAAAAAAADBABZQgIAAAAAAAAABAUAWUEAAAAAAAAAAAUGAFlCAwAAAAAAAAAGBwBZQQAAAAAAAAAABwgAWUIDAAAAAAAAAAgJAFlBAAAAAAAAAAAJCgBZQgMAAAAAAAAACgsAWUEAAAAAAAAAAAsMAFlCAgAAAAAAAAAMDQBZQQAAAAAAAAAADQ4AWUICAAAAAAAAAA4JAFlBAAAAAAAAAAAIDwBZQQAAAAAAAAAADwUAWUEAAAAAAAAAAA8ARABZQQAAAAAAAAAAAEQCAFlCAwAAAAAAAAAAAAAAA==</t>
        </r>
      </text>
    </comment>
    <comment ref="A111" authorId="0" shapeId="0" xr:uid="{A1BBF120-247F-4642-A4AD-32EC2BC12AAC}">
      <text>
        <r>
          <rPr>
            <sz val="9"/>
            <color indexed="81"/>
            <rFont val="MS P ゴシック"/>
            <family val="3"/>
            <charset val="128"/>
          </rPr>
          <t>Insight iXlW00001C0000111R0585671234S00000220P01412LAocjBAQBF1NjaVRlZ2ljLmRhdGEuTW9sZWN1bGUBbwF/ARJTY2lUZWdpYy5Nb2xlY3VsZQAAAQFkAv5qAQAAAAIAAgESHAAAAPz8APwAAgAAAAAAAPC/ArRZ9bnair2/AtsbfGEyVeY/AAAAABgAAAD8/AD8AAIAAAAAAADwvwLnjCjtDb7qPwKIhVrTvOPYPwAAAAAcAAAA/PwA/AACAAAAAAAA8L8CLbKd76fG9j8C7Q2+MJkq8z8AAAAAHAAAAPz8APwAAgAAAAAAAPC/AueMKO0Nvuo/Ajy9UpYhDgBAAAAAABgAAAD8/AD8AAIAAAAAAADwvwK0WfW52oq9vwLuDb4wmSr7PwAAAAAYAAAA/PwA/AACAAAAAAAA8L8C/7J78rBQ8j8CWvW52or94b8AAAAAGAAAAPz8APwAAgAAAAAAAPC/ArprCfmgZ++/Ampv8IXJVMk/AAAAABgAAAD8/AD8AAIAAAAAAADwvwIfFmpN8479vwLbG3xhMlXmPwAAAAAYAAAA/PwA/AACAAAAAAAA8L8CumsJ+aBn778C9wZfmEyVAUAAAAAAGAAAAPz8APwAAgAAAAAAAPC/Ah8Wak3zjv2/Au4NvjCZKvs/AAAAABgAAAD8/AD8AAIAAAAAAADwvwIAkX77OnDePwI1gLdAguL0vwAAAAAkAAAA/PwA/AACAAAAAAAA8L8CFa5H4XoU4L8CHxZqTfOO8b8AAAAAGAAAAPz8APwAAgAAAAAAAPC/Al1txf6y+wBAAobJVMGopOi/AAAAABwAAAD8/AD8AAIAAAAAAADwvwIwuycPC7UFwAIm5IOezarpvwAAAAAYAAAA/PwA/AACAAAAAAAA8L8CMLsnDwu1BcACam/whclUyT8AAAAAGAAAAPz8APwAAgAAAAAAAPC/Anl6pSxDHOk/AiKOdXEbDQLAAAAAABgAAAD8/AD8AAIAAAAAAADwvwKjI7n8h3QDQAJhVFInoIn7vwAAAAAYAAAA/PwA/AACAAAAAAAA8L8ChzjWxW00/D8CLUMc6+K2A8AAAAAAARQEAAFlBAAAAAAAAAAACAQBZQgIAAAAAAAAAAwQAWUICAAAAAAAAAAQAAFlBAAAAAAAAAAAFAQBZQQAAAAAAAAAABgAAWUEAAAAAAAAAAAcGAFlCAgAAAAAAAAAIBABZQQAAAAAAAAAACQcAWUEAAAAAAAAAAAoFAFlBAAAAAAAAAAALCgBZQQAAAAAAAAAADAUAWUIDAAAAAAAAAA0OAFlBAAAAAAAAAAAOBwBZQQAAAAAAAAAADwoAWUICAAAAAAAAAABEDABZQQAAAAAAAAAAAERARABZQgIAAAAAAAAAAwIAWUEAAAAAAAAAAAgJAFlCAgAAAAAAAAAPAERAWUEAAAAAAAAAAAAAAAA</t>
        </r>
      </text>
    </comment>
    <comment ref="A112" authorId="0" shapeId="0" xr:uid="{7C969DFE-9252-4C50-BD82-2E93322C1649}">
      <text>
        <r>
          <rPr>
            <sz val="9"/>
            <color indexed="81"/>
            <rFont val="MS P ゴシック"/>
            <family val="3"/>
            <charset val="128"/>
          </rPr>
          <t>Insight iXlW00001C0000112R0585671234S00000222P00784LAocjBAQBF1NjaVRlZ2ljLmRhdGEuTW9sZWN1bGUBbwF/ARJTY2lUZWdpYy5Nb2xlY3VsZQAAAQFkAv5qAQAAAAIAAigYAAAA/PwA/AACAAAAAAAA8L8CAAAAAAAA4D8C0GbV52or1j8AAAAAHAAAAPz8APwAAgAAAAAAAPC/AgAAAAAAAOC/AtBm1edqK9Y/AAAAABgAAAD8/AD8AAIAAAAAAADwvwECHA3gLZCg4L8AAAAAGAAAAPz8APwAAgAAAAAAAPC/AgAAAAAAAPC/AhwN4C2QoOC/AAAAABgAAAD8/AD8AAIAAAAAAADwvwIAAAAAAADgvwLQZtXnaiv2vwAAAAAgAAAA/PwA/AACAAAAAAAA8L8BAva52or9ZfM/AAAAABgAAAD8/AD8AAIAAAAAAADwvwIAAAAAAADgPwLQZtXnaiv2vwAAAAAcAAAA/PwA/AACAAAAAAAA8L8CAAAAAAAAAEACHA3gLZCg4L8AAAAAGAAAAPz8APwAAgAAAAAAAPC/AgAAAAAAAPC/Ava52or9ZfM/AAAAABgAAAD8/AD8AAIAAAAAAADwvwIAAAAAAAAAwAL2udqK/WXzPwAAAAAoBAABZQQAAAAAAAAAAAgAAWUEAAAAAAAAAAAMBAFlBAAAAAAAAAAAEBgBZQQAAAAAAAAAABQAAWUIAAAAAAAAAAAYCAFlCAgAAAAAAAAAHAgBZQQAAAAAAAAAACAEAWUEAAAAAAAAAAAkIAFlBAAAAAAAAAAAEAwBZQgIAAAAAAAAAAAAAAA=</t>
        </r>
      </text>
    </comment>
    <comment ref="A113" authorId="0" shapeId="0" xr:uid="{F3211CF3-6F97-4B69-A6B5-0D067FEE88DA}">
      <text>
        <r>
          <rPr>
            <sz val="9"/>
            <color indexed="81"/>
            <rFont val="MS P ゴシック"/>
            <family val="3"/>
            <charset val="128"/>
          </rPr>
          <t>Insight iXlW00001C0000113R0585671234S00000224P01016LAocjBAQBF1NjaVRlZ2ljLmRhdGEuTW9sZWN1bGUBbwF/ARJTY2lUZWdpYy5Nb2xlY3VsZQAAAQFkAv5qAQAAAAIAAjQYAAAA/PwA/AACAAAAAAAA8L8C4QuTqYJR5T8CCKwcWmQ74T8AAAAAGAAAAPz8APwAAgAAAAAAAPC/AonS3uALk8m/AoPAyqFFtqM/AAAAABgAAAD8/AD8AAIAAAAAAADwvwIy5q4l5IP4PwKDwMqhRbajPwAAAAAgAAAA/PwA/AACAAAAAAAA8L8CidLe4AuTyb8C+FPjpZvE7r8AAAAAIAAAAPz8APwAAgAAAAAAAPC/AjojSnuDLwNAAgisHFpkO+E/AAAAABwAAAD8/AD8AAIAAAAAAADwvwKJ0t7gC5PJvwICK4cW2U4AQAAAAAAYAAAA/PwA/AACAAAAAAAA8L8C4QuTqYJR5T8CBFYOLbKd+D8AAAAAGAAAAPz8APwAAgAAAAAAAPC/ApM6AU2EDfG/AgisHFpkO+E/AAAAACAAAAD8/AD8AAIAAAAAAADwvwIy5q4l5IP4PwL4U+Olm8TuvwAAAAAYAAAA/PwA/AACAAAAAAAA8L8CkzoBTYQN8b8CBFYOLbKd+D8AAAAAGAAAAPz8APwAAgAAAAAAAPC/AgTnjCjtDfG/Avyp8dJNYve/AAAAABgAAAD8/AD8AAIAAAAAAADwvwIE54wo7Q3xvwL+1HjpJrEDwAAAAAAYAAAA/PwA/AACAAAAAAAA8L8CRkdy+Q/p/r8C+FPjpZvE7r8AAAAANAQAAWUICAAAAAAAAAAIAAFlBAAAAAAAAAAADAQBZQQAAAAAAAAAABAIAWUIAAAAAAAAAAAUGAFlCAgAAAAAAAAAGAABZQQAAAAAAAAAABwEAWUEAAAAAAAAAAAgCAFlBAAAAAAAAAAAJBQBZQQAAAAAAAAAACgMAWUEAAAAAAAAAAAsKAFlBAAAAAAAAAAAMCgBZQQAAAAAAAAAABwkAWUICAAAAAAAAAAAAAAA</t>
        </r>
      </text>
    </comment>
    <comment ref="A114" authorId="0" shapeId="0" xr:uid="{5F793FA8-F979-4588-9231-648AA3B3DA21}">
      <text>
        <r>
          <rPr>
            <sz val="9"/>
            <color indexed="81"/>
            <rFont val="MS P ゴシック"/>
            <family val="3"/>
            <charset val="128"/>
          </rPr>
          <t>Insight iXlW00001C0000114R0585671234S00000226P01248LAocjBAQBF1NjaVRlZ2ljLmRhdGEuTW9sZWN1bGUBbwF/ARJTY2lUZWdpYy5Nb2xlY3VsZQAAAQFkAv5qAQAAAAIAAgEQGAAAAPz8APwAAgAAAAAAAPC/AkVpb/CFycQ/Ao9TdCSX/+S/AAAAABgAAAD8/AD8AAIAAAAAAADwvwKsrdhfdk/+PwIep+hILv/VPwAAAAAYAAAA/PwA/AACAAAAAAAA8L8C9wZfmEwVBkACj1N0JJf/6j8AAAAAHAAAAPz8APwAAgAAAAAAAPC/AkVpb/CFycQ/AuJYF7fRANY/AAAAABwAAAD8/AD8AAIAAAAAAADwvwJqTfOOU3TwPwLIKTqSy3/yvwAAAAAYAAAA/PwA/AACAAAAAAAA8L8Cak3zjlN08D8Cj1N0JJf/6j8AAAAAGAAAAPz8APwAAgAAAAAAAPC/Aqyt2F92T/4/AnGsi9toAOW/AAAAACAAAAD8/AD8AAIAAAAAAADwvwIy5q4l5IPmvwLIKTqSy3/yvwAAAAAgAAAA/PwA/AACAAAAAAAA8L8CL90kBoEVBkACyCk6kst//T8AAAAAHAAAAPz8APwAAgAAAAAAAPC/AiigibDhaQrAAo9TdCSX/+S/AAAAACAAAAD8/AD8AAIAAAAAAADwvwJQjZduEgMNQAIep+hILv/VPwAAAAAYAAAA/PwA/AACAAAAAAAA8L8CzH9Iv30d+b8Cj1N0JJf/5L8AAAAAGAAAAPz8APwAAgAAAAAAAPC/AgfwFkhQfAPAAsgpOpLLf/K/AAAAABgAAAD8/AD8AAIAAAAAAADwvwIooImw4WkKwAIep+hILv/VPwAAAAAYAAAA/PwA/AACAAAAAAAA8L8CzH9Iv30d+b8C4lgXt9EA1j8AAAAAGAAAAPz8APwAAgAAAAAAAPC/AgfwFkhQfAPAAo9TdCSX/+o/AAAAAAERBBgBZQQAAAAAAAAAAAgEAWUEAAAAAAAAAAAMAAFlCAgAAAAAAAAAEAABZQQAAAAAAAAAABQMAWUEAAAAAAAAAAAYEAFlCAgAAAAAAAAAHAABZQQAAAAAAAAAACAIAWUIAAAAAAAAAAAkMAFlCAgAAAAAAAAAKAgBZQQAAAAAAAAAACwcAWUEAAAAAAAAAAAwLAFlBAAAAAAAAAAANDwBZQgIAAAAAAAAADgsAWUIDAAAAAAAAAA8OAFlBAAAAAAAAAAAFAQBZQgIAAAAAAAAACQ0AWUEAAAAAAAAAAAAAAAA</t>
        </r>
      </text>
    </comment>
    <comment ref="A115" authorId="0" shapeId="0" xr:uid="{803CEDB5-9717-46FF-BA6E-1B40A7354797}">
      <text>
        <r>
          <rPr>
            <sz val="9"/>
            <color indexed="81"/>
            <rFont val="MS P ゴシック"/>
            <family val="3"/>
            <charset val="128"/>
          </rPr>
          <t>Insight iXlW00001C0000115R0585671234S00000228P00964LAocjBAQBF1NjaVRlZ2ljLmRhdGEuTW9sZWN1bGUBbwF/ARJTY2lUZWdpYy5Nb2xlY3VsZQAAAQFkAv5qAQAAAAIAAjAYAAAA/PwA/AACAAAAAAAA8L8Cp+hILv8h8r8C3GgAb4EEtT8AAAAAGAAAAPz8APwAAgAAAAAAAPC/AkZHcvkP6fS/Av32deCcEfE/AAAAABgAAAD8/AD8AAIAAAAAAADwvwIv3SQGgZUAwAJO845TdCTbPwAAAAAcAAAA/PwA/AACAAAAAAAA8L8CZF3cRgN41z8CSgwCK4cW6b8AAAAAGAAAAPz8APwAAgAAAAAAAPC/AjlFR3L5D8G/AtxoAG+BBLU/AAAAABgAAAD8/AD8AAIAAAAAAADwvwJkXdxGA3jXPwKfzarP1VbuPwAAAAAYAAAA/PwA/AACAAAAAAAA8L8CWRe30QDe9T8CaLPqc7UV6b8AAAAAGAAAAPz8APwAAgAAAAAAAPC/AkZHcvkP6fS/AqYsQxzr4uy/AAAAABgAAAD8/AD8AAIAAAAAAADwvwJZF7fRAN79PwLcaABvgQS1PwAAAAAYAAAA/PwA/AACAAAAAAAA8L8CWRe30QDe9T8Cn82qz9VW7j8AAAAAHAAAAPz8APwAAgAAAAAAAPC/An6MuWsJ+QHAAgr5oGez6vO/AAAAABgAAAD8/AD8AAIAAAAAAADwvwKti9toAO8GQALcaABvgQS1PwAAAAA0BAABZQQAAAAAAAAAAAgAAWUEAAAAAAAAAAAMEAFlBAAAAAAAAAAAEAABZQQAAAAAAAAAABQQAWUICAAAAAAAAAAYDAFlCAgAAAAAAAAAHAABZQQAAAAAAAAAACAkAWUIDAAAAAAAAAAkFAFlBAAAAAAAAAAAKBwBZQQAAAAAAAAAACwgAWUEAAAAAAAAAAAECAFlBAAAAAAAAAAAIBgBZQQAAAAAAAAAAAAAAAA=</t>
        </r>
      </text>
    </comment>
    <comment ref="A116" authorId="0" shapeId="0" xr:uid="{51ABBA95-41DC-4E0A-83E3-C051B03D7013}">
      <text>
        <r>
          <rPr>
            <sz val="9"/>
            <color indexed="81"/>
            <rFont val="MS P ゴシック"/>
            <family val="3"/>
            <charset val="128"/>
          </rPr>
          <t>Insight iXlW00001C0000116R0585671234S00000230P01036LAocjBAQBF1NjaVRlZ2ljLmRhdGEuTW9sZWN1bGUBbwF/ARJTY2lUZWdpYy5Nb2xlY3VsZQAAAQFkAv5qAQAAAAIAAjQYAAAA/PwA/AACAAAAAAAA8L8CVcGopE5A478C8fRKWYY46j8AAAAAGAAAAPz8APwAAgAAAAAAAPC/Al3+Q/rt69A/AuLplbIMcdQ/AAAAABgAAAD8/AD8AAIAAAAAAADwvwKTqYJRSZ3QvwIwTKYKRiX8PwAAAAAYAAAA/PwA/AACAAAAAAAA8L8CRUdy+Q/p878Cku18PzVe+T8AAAAAHAAAAPz8APwAAgAAAAAAAPC/Atlfdk8eFvI/AvH0SlmGOOo/AAAAABgAAAD8/AD8AAIAAAAAAADwvwJd/kP67evQPwIPC7WmecflvwAAAAAYAAAA/PwA/AACAAAAAAAA8L8CRUdy+Q/p878CEHo2qz5Xqz8AAAAAHAAAAPz8APwAAgAAAAAAAPC/AhPyQc9m1QHAAnWTGARWDs0/AAAAACAAAAD8/AD8AAIAAAAAAADwvwJVwaikTkDjvwKIhVrTvOPyvwAAAAAYAAAA/PwA/AACAAAAAAAA8L8CG8BbIEHx/z8C4umVsgxx1D8AAAAAGAAAAPz8APwAAgAAAAAAAPC/Atlfdk8eFvI/AoiFWtO84/K/AAAAABgAAAD8/AD8AAIAAAAAAADwvwJVwaikTkDjvwLEQq1p3nEBwAAAAAAYAAAA/PwA/AACAAAAAAAA8L8CG8BbIEHx/z8CDwu1pnnH5b8AAAAAOAQAAWUEAAAAAAAAAAAIAAFlBAAAAAAAAAAADAABZQQAAAAAAAAAABAEAWUEAAAAAAAAAAAUBAFlCAgAAAAAAAAAGAABZQQAAAAAAAAAABwYAWUEAAAAAAAAAAAgFAFlBAAAAAAAAAAAJBABZQgIAAAAAAAAACgUAWUEAAAAAAAAAAAsIAFlBAAAAAAAAAAAMCgBZQgIAAAAAAAAAAwIAWUEAAAAAAAAAAAwJAFlBAAAAAAAAAAAAAAAAA==</t>
        </r>
      </text>
    </comment>
    <comment ref="A117" authorId="0" shapeId="0" xr:uid="{AA53DA9E-F332-4F10-993E-F97BB0267BBA}">
      <text>
        <r>
          <rPr>
            <sz val="9"/>
            <color indexed="81"/>
            <rFont val="MS P ゴシック"/>
            <family val="3"/>
            <charset val="128"/>
          </rPr>
          <t>Insight iXlW00001C0000117R0585671234S00000232P00892LAocjBAQBF1NjaVRlZ2ljLmRhdGEuTW9sZWN1bGUBbwF/ARJTY2lUZWdpYy5Nb2xlY3VsZQAAAQFkAv5qAQAAAAIAAiwYAAAA/PwA/AACAAAAAAAA8L8CjpduEoPA5r8CxEKtad5x4D8AAAAAGAAAAPz8APwAAgAAAAAAAPC/AgRWDi2ynde/Ahlz1xLyQfc/AAAAABgAAAD8/AD8AAIAAAAAAADwvwJiMlUwKqn1vwIKaCJseHr0PwAAAAAYAAAA/PwA/AACAAAAAAAA8L8C16NwPQrXwz8C87BQa5p3jD8AAAAAHAAAAPz8APwAAgAAAAAAAPC/Ar10kxgEVvA/AsRCrWneceA/AAAAABwAAAD8/AD8AAIAAAAAAADwvwK9dJMYBFbwPwKeXinLEMf3vwAAAAAYAAAA/PwA/AACAAAAAAAA8L8CYjJVMCqp9b8C3UYDeAsk0L8AAAAAHAAAAPz8APwAAgAAAAAAAPC/AqFns+pztQLAAn9qvHSTGLS/AAAAABgAAAD8/AD8AAIAAAAAAADwvwLXo3A9CtfDPwI9vVKWIY7vvwAAAAAYAAAA/PwA/AACAAAAAAAA8L8C/tR46SYx/j8C87BQa5p3jD8AAAAAGAAAAPz8APwAAgAAAAAAAPC/Av7UeOkmMf4/Aj29UpYhju+/AAAAADAEAAFlBAAAAAAAAAAACAABZQQAAAAAAAAAAAwAAWUEAAAAAAAAAAAQDAFlBAAAAAAAAAAAFCABZQQAAAAAAAAAABgAAWUEAAAAAAAAAAAcGAFlBAAAAAAAAAAAIAwBZQgMAAAAAAAAACQQAWUICAAAAAAAAAAoFAFlCAgAAAAAAAAABAgBZQQAAAAAAAAAACQoAWUEAAAAAAAAAAAAAAAA</t>
        </r>
      </text>
    </comment>
    <comment ref="A118" authorId="0" shapeId="0" xr:uid="{E0BC174E-702A-4D2E-8EDA-CD2F87DD4F6B}">
      <text>
        <r>
          <rPr>
            <sz val="9"/>
            <color indexed="81"/>
            <rFont val="MS P ゴシック"/>
            <family val="3"/>
            <charset val="128"/>
          </rPr>
          <t>Insight iXlW00001C0000118R0585671234S00000234P01088LAocjBAQBF1NjaVRlZ2ljLmRhdGEuTW9sZWN1bGUBbwF/ARJTY2lUZWdpYy5Nb2xlY3VsZQAAAQFkAv5qAQAAAAIAAjgcAAAA/PwA/AACAAAAAAAA8L8CBcWPMXct+D8CSFD8GHPX8z8AAAAAGAAAAPz8APwAAgAAAAAAAPC/AtS84xQdyes/AoEmwoanV94/AAAAABgAAAD8/AD8AAIAAAAAAADwvwKwlGWIY13zPwJcIEHxY8zdvwAAAAAYAAAA/PwA/AACAAAAAAAA8L8Ct9EA3gIJ1j8CLpCg+DHm7r8AAAAAGAAAAPz8APwAAgAAAAAAAPC/AqhXyjLEseC/AlwgQfFjzN2/AAAAABgAAAD8/AD8AAIAAAAAAADwvwIWjErqBDT2vwIukKD4MebuvwAAAAAYAAAA/PwA/AACAAAAAAAA8L8CZMxdS8gHAsACXCBB8WPM3b8AAAAAGAAAAPz8APwAAgAAAAAAAPC/AmTMXUvIBwLAAtJvXwfOGeE/AAAAABgAAAD8/AD8AAIAAAAAAADwvwKHONbFbTT2vwLpt68D54zwPwAAAAAYAAAA/PwA/AACAAAAAAAA8L8CqFfKMsSx4L8C0m9fB84Z4T8AAAAAJAAAAPz8APwAAgAAAAAAAPC/ArfRAN4CCdY/Aum3rwPnjPA/AAAAABgAAAD8/AD8AAIAAAAAAADwvwJLe4MvTKb9PwK/DpwzorTzvwAAAAAYAAAA/PwA/AACAAAAAAAA8L8CyJi7lpCPAUAC5KWbxCCw0r8AAAAAAREAAAD8/AD8AAIAAAAAAADwvwIv/yH99vUHQAIWjErqBDRxPwAAAAA4AAQBZQQAAAAAAAAAAAQIAWUEAAAAAAAAAAAIDAFlBAAAAAAAAAAADBABZQQAAAAAAAAAABAUAWUIDAAAAAAAAAAUGAFlBAAAAAAAAAAAGBwBZQgIAAAAAAAAABwgAWUEAAAAAAAAAAAgJAFlCAgAAAAAAAAAJBABZQQAAAAAAAAAACQoAWUEAAAAAAAAAAAILAFlBAAAAAAAAAAALDABZQQAAAAAAAAAADAIAWUEAAAAAAAAAAAAAAAA</t>
        </r>
      </text>
    </comment>
    <comment ref="A119" authorId="0" shapeId="0" xr:uid="{E29E4B42-84A2-49AF-9AA8-22E0E6103CDD}">
      <text>
        <r>
          <rPr>
            <sz val="9"/>
            <color indexed="81"/>
            <rFont val="MS P ゴシック"/>
            <family val="3"/>
            <charset val="128"/>
          </rPr>
          <t>Insight iXlW00001C0000119R0585671234S00000236P01324LAocjBAQBF1NjaVRlZ2ljLmRhdGEuTW9sZWN1bGUBbwF/ARJTY2lUZWdpYy5Nb2xlY3VsZQAAAQFkAv5qAQAAAAIAAgERGAAAAPz8APwAAgAAAAAAAPC/AgajkjoBTeC/Apm7lpAPeqY/AAAAABwAAAD8/AD8AAIAAAAAAADwvwL8OnDOiNLWPwKNKO0NvjDdvwAAAAAYAAAA/PwA/AACAAAAAAAA8L8CAW+BBMWP8z8CmbuWkA96pj8AAAAAIAAAAPz8APwAAgAAAAAAAPC/AsSxLm6jAfa/Ao0o7Q2+MN2/AAAAACAAAAD8/AD8AAIAAAAAAADwvwIGo5I6AU3gvwLdtYR80LPwPwAAAAAcAAAA/PwA/AACAAAAAAAA8L8CAW+BBMWP+z8Cpb3BFyZT+T8AAAAAGAAAAPz8APwAAgAAAAAAAPC/AjzfT42X7gHAApm7lpAPeqY/AAAAABgAAAD8/AD8AAIAAAAAAADwvwLVCWgibHjaPwItQxzr4jbkPwAAAAAYAAAA/PwA/AACAAAAAAAA8L8Cxm00gLdAAEACLUMc6+I25D8AAAAAGAAAAPz8APwAAgAAAAAAAPC/Avw6cM6I0tY/AiRKe4MvTPe/AAAAABgAAAD8/AD8AAIAAAAAAADwvwIB3gIJih/nPwI0ETY8vVL5PwAAAAAYAAAA/PwA/AACAAAAAAAA8L8CoWez6nO1AEACjSjtDb4w3b8AAAAAGAAAAPz8APwAAgAAAAAAAPC/AjzfT42X7gXAAspUwaikTuq/AAAAABgAAAD8/AD8AAIAAAAAAADwvwJcj8L1KNwIwAK6awn5oGfhPwAAAAAYAAAA/PwA/AACAAAAAAAA8L8Cd76fGi/d+78CPSzUmuYd7T8AAAAAGAAAAPz8APwAAgAAAAAAAPC/AgFvgQTFj/M/AiRKe4MvTP+/AAAAABgAAAD8/AD8AAIAAAAAAADwvwKhZ7Pqc7UAQAIkSnuDL0z3vwAAAAABEgQAAWUEAAAAAAAAAAAIBAFlBAAAAAAAAAAADAABZQQAAAAAAAAAABAAAWUIAAAAAAAAAAAUIAFlBAAAAAAAAAAAGAwBZQQAAAAAAAAAAAgcAWUEAAAAAAAAAAAgCAFlBAAAAAAAAAAAJAQBZQQAAAAAAAAAACgcAWUEAAAAAAAAAAAsCAFlBAAAAAAAAAAAMBgBZQQAAAAAAAAAADQYAWUEAAAAAAAAAAA4GAFlBAAAAAAAAAAAPCQBZQQAAAAAAAAAAAEQPAFlBAAAAAAAAAAALAEQAWUEAAAAAAAAAAAUKAFlBAAAAAAAAAAAAAAAAA==</t>
        </r>
      </text>
    </comment>
    <comment ref="A120" authorId="0" shapeId="0" xr:uid="{E8D8A983-2038-4605-BCBF-ECE92F1E849A}">
      <text>
        <r>
          <rPr>
            <sz val="9"/>
            <color indexed="81"/>
            <rFont val="MS P ゴシック"/>
            <family val="3"/>
            <charset val="128"/>
          </rPr>
          <t>Insight iXlW00001C0000120R0585671234S00000238P00788LAocjBAQBF1NjaVRlZ2ljLmRhdGEuTW9sZWN1bGUBbwF/ARJTY2lUZWdpYy5Nb2xlY3VsZQAAAQFkAv5qAQAAAAIAAigYAAAA/PwA/AACAAAAAAAA8L8C4L4OnDOi+L8CxEKtad5x7L8AAAAAHAAAAPz8APwAAgAAAAAAAPC/Aj29UpYhjuW/AoiFWtO849i/AAAAABgAAAD8/AD8AAIAAAAAAADwvwIcDeAtkKDIPwLEQq1p3nHsvwAAAAAYAAAA/PwA/AACAAAAAAAA8L8CVg4tsp3v8D8CiIVa07zj2L8AAAAAHAAAAPz8APwAAgAAAAAAAPC/AphuEoPAyv4/AsRCrWnecey/AAAAABgAAAD8/AD8AAIAAAAAAADwvwJWDi2yne/wPwI8vVKWIY7jPwAAAAAYAAAA/PwA/AACAAAAAAAA8L8CpHA9CtejyD8Cnl4pyxDH8T8AAAAAGAAAAPz8APwAAgAAAAAAAPC/Aj29UpYhjuW/Ajy9UpYhjuM/AAAAACAAAAD8/AD8AAIAAAAAAADwvwLgvg6cM6L4vwKeXinLEMfxPwAAAAABEQAAAPz8APwAAgAAAAAAAPC/ArKd76fGywVAAuLplbIMcbw/AAAAACQABAFlBAAAAAAAAAAABAgBZQQAAAAAAAAAAAgMAWUIDAAAAAAAAAAMEAFlBAAAAAAAAAAADBQBZQQAAAAAAAAAABQYAWUICAAAAAAAAAAYHAFlBAAAAAAAAAAAHAQBZQQAAAAAAAAAABwgAWUIAAAAAAAAAAAAAAAA</t>
        </r>
      </text>
    </comment>
    <comment ref="A121" authorId="0" shapeId="0" xr:uid="{45849C45-E414-45CA-B032-9753F7A1DA2D}">
      <text>
        <r>
          <rPr>
            <sz val="9"/>
            <color indexed="81"/>
            <rFont val="MS P ゴシック"/>
            <family val="3"/>
            <charset val="128"/>
          </rPr>
          <t>Insight iXlW00001C0000121R0585671234S00000240P00844LAocjBAQBF1NjaVRlZ2ljLmRhdGEuTW9sZWN1bGUBbwF/ARJTY2lUZWdpYy5Nb2xlY3VsZQAAAQFkAv5qAQAAAAIAAiwYAAAA/PwA/AACAAAAAAAA8L8CW0I+6Nms5r8CAAAAAAAA4D8AAAAAGAAAAPz8APwAAgAAAAAAAPC/Ailcj8L1KMQ/AAAAAAAcAAAA/PwA/AACAAAAAAAA8L8Cx0s3iUFg8D8CAAAAAAAA4D8AAAAAHAAAAPz8APwAAgAAAAAAAPC/AsdLN4lBYPA/AgAAAAAAAPi/AAAAABwAAAD8/AD8AAIAAAAAAADwvwLZ8PRKWYYDwAIAAAAAAADgPwAAAAAYAAAA/PwA/AACAAAAAAAA8L8Cb4EExY8x+b8BAAAAABgAAAD8/AD8AAIAAAAAAADwvwIpXI/C9SjEPwIAAAAAAADwvwAAAAAYAAAA/PwA/AACAAAAAAAA8L8CvXSTGARW878CBoGVQ4ts178AAAAAGAAAAPz8APwAAgAAAAAAAPC/AmwJ+aBns8q/AkJg5dAi2/U/AAAAABgAAAD8/AD8AAIAAAAAAADwvwIJrBxaZDv+PwAAAAAAGAAAAPz8APwAAgAAAAAAAPC/AgmsHFpkO/4/AgAAAAAAAPC/AAAAACwEAAFlBAAAAAAAAAAACAQBZQQAAAAAAAAAAAwYAWUEAAAAAAAAAAAQFAFlBAAAAAAAAAAAFAABZQQAAAAAAAAAABgEAWUIDAAAAAAAAAAcAAFlBAAAAAAAAAAAIAABZQQAAAAAAAAAACQIAWUICAAAAAAAAAAoDAFlCAgAAAAAAAAAKCQBZQQAAAAAAAAAAAAAAAA=</t>
        </r>
      </text>
    </comment>
    <comment ref="A122" authorId="0" shapeId="0" xr:uid="{14F55427-36C4-42C8-9BE5-EA795CA84FCE}">
      <text>
        <r>
          <rPr>
            <sz val="9"/>
            <color indexed="81"/>
            <rFont val="MS P ゴシック"/>
            <family val="3"/>
            <charset val="128"/>
          </rPr>
          <t>Insight iXlW00001C0000122R0585671234S00000242P01056LAocjBAQBF1NjaVRlZ2ljLmRhdGEuTW9sZWN1bGUBbwF/ARJTY2lUZWdpYy5Nb2xlY3VsZQAAAQFkAv5qAQAAAAIAAjgYAAAA/PwA/AACAAAAAAAA8L8CUB4Wak3z5D8Cg8DKoUW24z8AAAAAGAAAAPz8APwAAgAAAAAAAPC/AigPC7WmefI/AgAAAAAAANC/AAAAABgAAAD8/AD8AAIAAAAAAADwvwIoDwu1pnn6PwJCYOXQItvxvwAAAAAYAAAA/PwA/AACAAAAAAAA8L8CtTf4wmQqAEACAAAAAAAA0D8AAAAAHAAAAPz8APwAAgAAAAAAAPC/Atbnaiv2FwdAAgAAAAAAANC/AAAAABgAAAD8/AD8AAIAAAAAAADwvwKZu5aQD3rSPwIAAAAAAADovwAAAAAYAAAA/PwA/AACAAAAAAAA8L8CmbuWkA964r8CAAAAAAAA0L8AAAAAGAAAAPz8APwAAgAAAAAAAPC/Ardif9k9eeK/AgAAAAAAAOg/AAAAABgAAAD8/AD8AAIAAAAAAADwvwIOvjCZKhj3vwIAAAAAAAD0PwAAAAAYAAAA/PwA/AACAAAAAAAA8L8CKA8LtaZ5AsACAAAAAAAA6D8AAAAAHAAAAPz8APwAAgAAAAAAAPC/AigPC7WmeQLAAgAAAAAAANC/AAAAABgAAAD8/AD8AAIAAAAAAADwvwIOvjCZKhj3vwIAAAAAAADovwAAAAABEQAAAPz8APwAAgAAAAAAAPC/AjxO0ZFcfg1AAnBfB84ZUao/AAAAAAERAAAA/PwA/AACAAAAAAAA8L8CrBxaZDvfEkACMEymCkYltT8AAAAAMAAEAWUEAAAAAAAAAAAECAFlBAAAAAAAAAAABAwBZQQAAAAAAAAAAAwQAWUEAAAAAAAAAAAEFAFlBAAAAAAAAAAAFBgBZQQAAAAAAAAAABgcAWUIDAAAAAAAAAAcIAFlBAAAAAAAAAAAICQBZQgIAAAAAAAAACQoAWUEAAAAAAAAAAAoLAFlCAgAAAAAAAAALBgBZQQAAAAAAAAAAAAAAAA=</t>
        </r>
      </text>
    </comment>
    <comment ref="A123" authorId="0" shapeId="0" xr:uid="{6269B212-D3AA-4B50-AE9D-75159420F461}">
      <text>
        <r>
          <rPr>
            <sz val="9"/>
            <color indexed="81"/>
            <rFont val="MS P ゴシック"/>
            <family val="3"/>
            <charset val="128"/>
          </rPr>
          <t>Insight iXlW00001C0000123R0585671234S00000244P00808LAocjBAQBF1NjaVRlZ2ljLmRhdGEuTW9sZWN1bGUBbwF/ARJTY2lUZWdpYy5Nb2xlY3VsZQAAAQFkAv5qAQAAAAIAAigcAAAA/PwA/AACAAAAAAAA8L8CO3DOiNLe7j8Cy6FFtvP99j8AAAAAGAAAAPz8APwAAgAAAAAAAPC/As/3U+Olm9Q/AmRd3EYDeOU/AAAAABgAAAD8/AD8AAIAAAAAAADwvwJzaJHtfD/lPwIWjErqBDTRvwAAAAAYAAAA/PwA/AACAAAAAAAA8L8CQmDl0CLbyb8CC0YldQKa6L8AAAAAGAAAAPz8APwAAgAAAAAAAPC/Aru4jQbwFvG/AhaMSuoENNG/AAAAABgAAAD8/AD8AAIAAAAAAADwvwK7uI0G8Bb5vwJ5eqUsQxzjPwAAAAAYAAAA/PwA/AACAAAAAAAA8L8CXtxGA3iLAMACFoxK6gQ00b8AAAAAGAAAAPz8APwAAgAAAAAAAPC/AtSa5h2n6PQ/Aq1p3nGKjvC/AAAAABgAAAD8/AD8AAIAAAAAAADwvwIaUdobfGH6PwJjf9k9eVi4vwAAAAABEQAAAPz8APwAAgAAAAAAAPC/AvSOU3QklwNAAnbgnBGlvck/AAAAACgABAFlBAAAAAAAAAAABAgBZQQAAAAAAAAAAAgMAWUEAAAAAAAAAAAMEAFlBAAAAAAAAAAAEBQBZQQAAAAAAAAAABQYAWUEAAAAAAAAAAAYEAFlBAAAAAAAAAAACBwBZQQAAAAAAAAAABwgAWUEAAAAAAAAAAAgCAFlBAAAAAAAAAAAAAAAAA==</t>
        </r>
      </text>
    </comment>
    <comment ref="A124" authorId="0" shapeId="0" xr:uid="{787F9B93-5467-42C1-933E-109A90DFB170}">
      <text>
        <r>
          <rPr>
            <sz val="9"/>
            <color indexed="81"/>
            <rFont val="MS P ゴシック"/>
            <family val="3"/>
            <charset val="128"/>
          </rPr>
          <t>Insight iXlW00001C0000124R0585671234S00000246P01104LAocjBAQBF1NjaVRlZ2ljLmRhdGEuTW9sZWN1bGUBbwF/ARJTY2lUZWdpYy5Nb2xlY3VsZQAAAQFkAv5qAQAAAAIAAjgYAAAA/PwA/AACAAAAAAAA8L8CkDF3LSEf4r8CX5hMFYxKwj8AAAAAGAAAAPz8APwAAgAAAAAAAPC/Aucdp+hILtM/AhgmUwWjkuQ/AAAAABgAAAD8/AD8AAIAAAAAAADwvwIs1JrmHafyPwJfmEwVjErCPwAAAAAYAAAA/PwA/AACAAAAAAAA8L8CCvmgZ7Pq9r8CNs07TtGR5D8AAAAAJAAAAPz8APwAAgAAAAAAAPC/Agr5oGez6va/ApvmHafoSPo/AAAAABwAAAD8/AD8AAIAAAAAAADwvwLek4eFWlMFQAJO845TdCTwPwAAAAAYAAAA/PwA/AACAAAAAAAA8L8CvCcPC7Wm+j8CTvOOU3Qk8D8AAAAAGAAAAPz8APwAAgAAAAAAAPC/Am40gLdAgvg/Aqd5xyk6kvO/AAAAABgAAAD8/AD8AAIAAAAAAADwvwI3GsBbIEEAQALRs1n1udrWvwAAAAAYAAAA/PwA/AACAAAAAAAA8L8CWag1zTtO5T8CTvOOU3Qk578AAAAAGAAAAPz8APwAAgAAAAAAAPC/ApAxdy0hH+K/AunZrPpcbeu/AAAAABgAAAD8/AD8AAIAAAAAAADwvwKmLEMc62ICwALXNO84RUfCPwAAAAAYAAAA/PwA/AACAAAAAAAA8L8CCvmgZ7Pq9r8C9GxWfa629b8AAAAAGAAAAPz8APwAAgAAAAAAAPC/At4CCYofYwLAAunZrPpcbeu/AAAAADwEAAFlBAAAAAAAAAAACAQBZQQAAAAAAAAAAAwAAWUEAAAAAAAAAAAQDAFlBAAAAAAAAAAAFBgBZQQAAAAAAAAAABgIAWUEAAAAAAAAAAAcJAFlBAAAAAAAAAAAIAgBZQQAAAAAAAAAACQIAWUEAAAAAAAAAAAoAAFlCAwAAAAAAAAALAwBZQgIAAAAAAAAADAoAWUEAAAAAAAAAAA0MAFlCAgAAAAAAAAALDQBZQQAAAAAAAAAACAcAWUEAAAAAAAAAAAAAAAA</t>
        </r>
      </text>
    </comment>
    <comment ref="A125" authorId="0" shapeId="0" xr:uid="{E5A5F448-2F82-4378-9DD3-2314A9735BED}">
      <text>
        <r>
          <rPr>
            <sz val="9"/>
            <color indexed="81"/>
            <rFont val="MS P ゴシック"/>
            <family val="3"/>
            <charset val="128"/>
          </rPr>
          <t>Insight iXlW00001C0000125R0585671234S00000248P01104LAocjBAQBF1NjaVRlZ2ljLmRhdGEuTW9sZWN1bGUBbwF/ARJTY2lUZWdpYy5Nb2xlY3VsZQAAAQFkAv5qAQAAAAIAAjgYAAAA/PwA/AACAAAAAAAA8L8CFoxK6gQ09T8COIlBYOXQ2r8AAAAAGAAAAPz8APwAAgAAAAAAAPC/Aov9ZffkYd0/ApzEILByaO2/AAAAABgAAAD8/AD8AAIAAAAAAADwvwJ8gy9MpgravwI4iUFg5dDavwAAAAAYAAAA/PwA/AACAAAAAAAA8L8CsVBrmnccAcACZTvfT42X4j8AAAAAJAAAAPz8APwAAgAAAAAAAPC/AtIA3gIJCgjAArKd76fGS/E/AAAAABwAAAD8/AD8AAIAAAAAAADwvwIWjErqBDT1PwKnCkYldQL1PwAAAAAYAAAA/PwA/AACAAAAAAAA8L8CsVBrmnccAcACOIlBYOXQ2r8AAAAAGAAAAPz8APwAAgAAAAAAAPC/AiFB8WPMXfS/ArKd76fGS/E/AAAAABgAAAD8/AD8AAIAAAAAAADwvwIhQfFjzF30vwKcxCCwcmjtvwAAAAAYAAAA/PwA/AACAAAAAAAA8L8CfIMvTKYK2r8CZTvfT42X4j8AAAAAGAAAAPz8APwAAgAAAAAAAPC/AisYldQJaOo/As/3U+Olm9w/AAAAABgAAAD8/AD8AAIAAAAAAADwvwIs9pfdk4cFQAIfhetRuB7pvwAAAAAYAAAA/PwA/AACAAAAAAAA8L8CLPaX3ZOHAUACI9v5fmq8tD8AAAAAGAAAAPz8APwAAgAAAAAAAPC/AhaMSuoENP0/ApDC9Shcj/S/AAAAADwEAAFlBAAAAAAAAAAACAQBZQQAAAAAAAAAAAwcAWUEAAAAAAAAAAAQDAFlBAAAAAAAAAAAFCgBZQQAAAAAAAAAABggAWUEAAAAAAAAAAAcJAFlCAgAAAAAAAAAIAgBZQgMAAAAAAAAACQIAWUEAAAAAAAAAAAoAAFlBAAAAAAAAAAALDQBZQQAAAAAAAAAADAAAWUEAAAAAAAAAAA0AAFlBAAAAAAAAAAAMCwBZQQAAAAAAAAAABgMAWUICAAAAAAAAAAAAAAA</t>
        </r>
      </text>
    </comment>
    <comment ref="A126" authorId="0" shapeId="0" xr:uid="{0005D2BD-EF5A-4E4E-8548-79BE4D6C64A3}">
      <text>
        <r>
          <rPr>
            <sz val="9"/>
            <color indexed="81"/>
            <rFont val="MS P ゴシック"/>
            <family val="3"/>
            <charset val="128"/>
          </rPr>
          <t>Insight iXlW00001C0000126R0585671234S00000250P01248LAocjBAQBF1NjaVRlZ2ljLmRhdGEuTW9sZWN1bGUBbwF/ARJTY2lUZWdpYy5Nb2xlY3VsZQAAAQFkAv5qAQAAAAIAAgEQGAAAAPz8APwAAgAAAAAAAPC/Ak9AE2HD0+m/AqAaL90kBuE/AAAAABwAAAD8/AD8AAIAAAAAAADwvwLG/rJ78rDIPwKgGi/dJAbhPwAAAAAYAAAA/PwA/AACAAAAAAAA8L8CaLPqc7UV+z8Cx0s3iUFg1b8AAAAAIAAAAPz8APwAAgAAAAAAAPC/AiigibDh6fS/Aov9ZffkYdW/AAAAABgAAAD8/AD8AAIAAAAAAADwvwKyv+yePCzmPwLHSzeJQWDVvwAAAAAcAAAA/PwA/AACAAAAAAAA8L8CMzMzMzMzA0ACqhPQRNjw+L8AAAAAIAAAAPz8APwAAgAAAAAAAPC/AiigibDh6fS/ApLtfD81XvY/AAAAABgAAAD8/AD8AAIAAAAAAADwvwIU0ETY8HQCwALHSzeJQWDVvwAAAAAYAAAA/PwA/AACAAAAAAAA8L8CjGzn+6nx9j8CzczMzMzM9L8AAAAAGAAAAPz8APwAAgAAAAAAAPC/AqLWNO84RQVAApwzorQ3+OK/AAAAABgAAAD8/AD8AAIAAAAAAADwvwKyv+yePCzmPwKS7Xw/NV72PwAAAAAYAAAA/PwA/AACAAAAAAAA8L8CtFn1udqKAUACoBov3SQG4T8AAAAAGAAAAPz8APwAAgAAAAAAAPC/Atlfdk8eFvs/ApLtfD81XvY/AAAAABgAAAD8/AD8AAIAAAAAAADwvwIU0ETY8HQCwALy0k1iEFj1vwAAAAAYAAAA/PwA/AACAAAAAAAA8L8CFNBE2PB0CsACx0s3iUFg1b8AAAAAGAAAAPz8APwAAgAAAAAAAPC/AhTQRNjwdALAAh1aZDvfT+U/AAAAAAERBAABZQQAAAAAAAAAAAgQAWUEAAAAAAAAAAAMAAFlBAAAAAAAAAAAEAQBZQQAAAAAAAAAABQkAWUEAAAAAAAAAAAYAAFlCAAAAAAAAAAAHAwBZQQAAAAAAAAAACAIAWUEAAAAAAAAAAAkCAFlBAAAAAAAAAAAKAQBZQQAAAAAAAAAACwwAWUEAAAAAAAAAAAwKAFlBAAAAAAAAAAANBwBZQQAAAAAAAAAADgcAWUEAAAAAAAAAAA8HAFlBAAAAAAAAAAALAgBZQQAAAAAAAAAACAUAWUEAAAAAAAAAAAAAAAA</t>
        </r>
      </text>
    </comment>
    <comment ref="A127" authorId="0" shapeId="0" xr:uid="{678487C7-FD89-4019-AE53-1DB1A257F8BA}">
      <text>
        <r>
          <rPr>
            <sz val="9"/>
            <color indexed="81"/>
            <rFont val="MS P ゴシック"/>
            <family val="3"/>
            <charset val="128"/>
          </rPr>
          <t>Insight iXlW00001C0000127R0585671234S00000252P01304LAocjBAQBF1NjaVRlZ2ljLmRhdGEuTW9sZWN1bGUBbwF/ARJTY2lUZWdpYy5Nb2xlY3VsZQAAAQFkAv5qAQAAAAIAAgERGAAAAPz8APwAAgAAAAAAAPC/ApwzorQ3+ANAAtBE2PD0Suu/AAAAABgAAAD8/AD8AAIAAAAAAADwvwKamZmZmZkFwALA7J48LNTCPwAAAAAYAAAA/PwA/AACAAAAAAAA8L8CgSbChqdX/b8CTmIQWDm05D8AAAAAGAAAAPz8APwAAgAAAAAAAPC/AvcGX5hMFfo/AqCJsOHplda/AAAAABgAAAD8/AD8AAIAAAAAAADwvwJ/jLlrCfnuvwInMQisHFryPwAAAAAgAAAA/PwA/AACAAAAAAAA8L8CmpmZmZmZBcAC0ETY8PRK678AAAAAJAAAAPz8APwAAgAAAAAAAPC/ApwzorQ3+AdAAsDsnjws1Io/AAAAACQAAAD8/AD8AAIAAAAAAADwvwK94xQdyeUKQAJoImx4eqX1vwAAAAAkAAAA/PwA/AACAAAAAAAA8L8COWdEaW/w/z8CqoJRSZ2A+78AAAAAGAAAAPz8APwAAgAAAAAAAPC/Aoj029eBc+g/AtBE2PD0Suu/AAAAABgAAAD8/AD8AAIAAAAAAADwvwL3Bl+YTBX6PwIwuycPC7XkPwAAAAAYAAAA/PwA/AACAAAAAAAA8L8C2V92Tx4Wur8CTmIQWDm05D8AAAAAIAAAAPz8APwAAgAAAAAAAPC/ArtJDAIrhwzAAjC7Jw8LteQ/AAAAABgAAAD8/AD8AAIAAAAAAADwvwLZX3ZPHha6vwKgibDh6ZXWvwAAAAAYAAAA/PwA/AACAAAAAAAA8L8Cak3zjlN06D8CJzEIrBxa8j8AAAAAGAAAAPz8APwAAgAAAAAAAPC/AoEmwoanV/W/AtV46SYxCMy/AAAAABgAAAD8/AD8AAIAAAAAAADwvwJBE2HD06sCwALaPXlYqDX4PwAAAAABEQQIAWUEAAAAAAAAAAAIEAFlBAAAAAAAAAAADAABZQQAAAAAAAAAABAsAWUEAAAAAAAAAAAUBAFlCAAAAAAAAAAAGAABZQQAAAAAAAAAABwAAWUEAAAAAAAAAAAgAAFlBAAAAAAAAAAAJAwBZQQAAAAAAAAAACgMAWUIDAAAAAAAAAAsOAFlCAwAAAAAAAAAMAQBZQQAAAAAAAAAADQkAWUICAAAAAAAAAA4KAFlBAAAAAAAAAAAPAgBZQQAAAAAAAAAAAEQCAFlBAAAAAAAAAAALDQBZQQAAAAAAAAAAAAAAAA=</t>
        </r>
      </text>
    </comment>
    <comment ref="A128" authorId="0" shapeId="0" xr:uid="{F5FFCD4A-736A-4CE6-9974-B6C5D788C64E}">
      <text>
        <r>
          <rPr>
            <sz val="9"/>
            <color indexed="81"/>
            <rFont val="MS P ゴシック"/>
            <family val="3"/>
            <charset val="128"/>
          </rPr>
          <t>Insight iXlW00001C0000128R0585671234S00000254P01396LAocjBAQBF1NjaVRlZ2ljLmRhdGEuTW9sZWN1bGUBbwF/ARJTY2lUZWdpYy5Nb2xlY3VsZQAAAQFkAv5qAQAAAAIAAgESGAAAAPz8APwAAgAAAAAAAPC/AhiV1AloIvS/AkXY8PRKWfO/AAAAABgAAAD8/AD8AAIAAAAAAADwvwIeOGdEaW/1PwLtnjws1JrSPwAAAAAYAAAA/PwA/AACAAAAAAAA8L8CHjhnRGlv/T8CDXGsi9to4r8AAAAAGAAAAPz8APwAAgAAAAAAAPC/AhiV1AloIvS/AifChqdXysq/AAAAABgAAAD8/AD8AAIAAAAAAADwvwJb07zjFB3ZvwLtnjws1JrSPwAAAAAYAAAA/PwA/AACAAAAAAAA8L8CcF8HzhlR3j8CJ8KGp1fKyr8AAAAAIAAAAPz8APwAAgAAAAAAAPC/Ag+cM6K0twZAAg1xrIvbaOK/AAAAACQAAAD8/AD8AAIAAAAAAADwvwJhVFInoInQvwJF2PD0SlnzvwAAAAAkAAAA/PwA/AACAAAAAAAA8L8CGJXUCWgi9L8CI2x4eqWsAcAAAAAAJAAAAPz8APwAAgAAAAAAAPC/AoxK6gQ0EQLAAkXY8PRKWfO/AAAAACAAAAD8/AD8AAIAAAAAAADwvwIeOGdEaW/1PwI5RUdy+Q/3vwAAAAAYAAAA/PwA/AACAAAAAAAA8L8CMEymCkalAUACd08eFmpN6T8AAAAAGAAAAPz8APwAAgAAAAAAAPC/AjtwzojS3uo/Av2H9NvXgfI/AAAAABgAAAD8/AD8AAIAAAAAAADwvwJb07zjFB3ZvwK7Jw8Ltab0PwAAAAAYAAAA/PwA/AACAAAAAAAA8L8CrfpcbcX+AMAC7Z48LNSa0j8AAAAAGAAAAPz8APwAAgAAAAAAAPC/Al+YTBWMSvs/Av2H9NvXgfo/AAAAABgAAAD8/AD8AAIAAAAAAADwvwIYldQJaCL0vwK8Jw8Ltab8PwAAAAAYAAAA/PwA/AACAAAAAAAA8L8CrfpcbcX+AMACuycPC7Wm9D8AAAAAARMEFAFlBAAAAAAAAAAACAQBZQQAAAAAAAAAAAwAAWUEAAAAAAAAAAAQDAFlBAAAAAAAAAAAFBABZQQAAAAAAAAAABgIAWUIAAAAAAAAAAAcAAFlBAAAAAAAAAAAIAABZQQAAAAAAAAAACQAAWUEAAAAAAAAAAAoCAFlBAAAAAAAAAAALAQBZQQAAAAAAAAAADAEAWUEAAAAAAAAAAA0EAFlCAgAAAAAAAAAOAwBZQgMAAAAAAAAADwwAWUEAAAAAAAAAAABEAERAWUICAAAAAAAAAABETgBZQQAAAAAAAAAADQBEAFlBAAAAAAAAAAALDwBZQQAAAAAAAAAAAAAAAA=</t>
        </r>
      </text>
    </comment>
    <comment ref="A129" authorId="0" shapeId="0" xr:uid="{559CA927-19B4-4A5A-BE64-B127924875DB}">
      <text>
        <r>
          <rPr>
            <sz val="9"/>
            <color indexed="81"/>
            <rFont val="MS P ゴシック"/>
            <family val="3"/>
            <charset val="128"/>
          </rPr>
          <t>Insight iXlW00001C0000129R0585671234S00000256P01396LAocjBAQBF1NjaVRlZ2ljLmRhdGEuTW9sZWN1bGUBbwF/ARJTY2lUZWdpYy5Nb2xlY3VsZQAAAQFkAv5qAQAAAAIAAgESGAAAAPz8APwAAgAAAAAAAPC/Ar5SliGOdQTAArsnDwu1pvC/AAAAABgAAAD8/AD8AAIAAAAAAADwvwI/6Nms+lz8PwIUYcPTK2XdPwAAAAAYAAAA/PwA/AACAAAAAAAA8L8CH/RsVn0uAkAChzjWxW009T8AAAAAGAAAAPz8APwAAgAAAAAAAPC/AsiYu5aQD/u/AndPHhZqTeG/AAAAABgAAAD8/AD8AAIAAAAAAADwvwL6D+m3rwPtPwKKsOHplbLuPwAAAAAgAAAA/PwA/AACAAAAAAAA8L8CP+jZrPpc/D8CnaIjufyHAUAAAAAAJAAAAPz8APwAAgAAAAAAAPC/Ar1SliGOdQDAAv2H9NvXgf6/AAAAACQAAAD8/AD8AAIAAAAAAADwvwLeAgmKH2MLwAK8Jw8Ltab4vwAAAAAkAAAA/PwA/AACAAAAAAAA8L8CvlKWIY51CMACRdjw9EpZxr8AAAAAGAAAAPz8APwAAgAAAAAAAPC/AsiYu5aQD/u/AhRhw9MrZd0/AAAAABgAAAD8/AD8AAIAAAAAAADwvwINcayL22jqvwK7Jw8LtabwvwAAAAAYAAAA/PwA/AACAAAAAAAA8L8CZvfkYaHWpD8CFGHD0ytl3T8AAAAAIAAAAPz8APwAAgAAAAAAAPC/Ah/0bFZ9LgpAAoc41sVtNPU/AAAAABgAAAD8/AD8AAIAAAAAAADwvwINcayL22jqvwKKsOHplbLuPwAAAAAYAAAA/PwA/AACAAAAAAAA8L8CZvfkYaHWpD8Cd08eFmpN4b8AAAAAGAAAAPz8APwAAgAAAAAAAPC/AkCk374OHAVAAmb35GGh1qS/AAAAABgAAAD8/AD8AAIAAAAAAADwvwI/6Nms+lz0PwLzH9JvXwfavwAAAAAYAAAA/PwA/AACAAAAAAAA8L8CQKTfvg4cAUAC+g/pt68D7b8AAAAAARMEEAFlBAAAAAAAAAAACAQBZQQAAAAAAAAAAAwAAWUEAAAAAAAAAAAQLAFlBAAAAAAAAAAAFAgBZQgAAAAAAAAAABgAAWUEAAAAAAAAAAAcAAFlBAAAAAAAAAAAIAABZQQAAAAAAAAAACQMAWUEAAAAAAAAAAAoDAFlCAwAAAAAAAAALDgBZQgMAAAAAAAAADAIAWUEAAAAAAAAAAA0JAFlCAgAAAAAAAAAOCgBZQQAAAAAAAAAADwEAWUEAAAAAAAAAAABEAQBZQQAAAAAAAAAAAERARABZQQAAAAAAAAAACw0AWUEAAAAAAAAAAA8AREBZQQAAAAAAAAAAAAAAAA=</t>
        </r>
      </text>
    </comment>
    <comment ref="A130" authorId="0" shapeId="0" xr:uid="{B0B564F5-00BD-411C-AC06-AD0039E0C3C0}">
      <text>
        <r>
          <rPr>
            <sz val="9"/>
            <color indexed="81"/>
            <rFont val="MS P ゴシック"/>
            <family val="3"/>
            <charset val="128"/>
          </rPr>
          <t>Insight iXlW00001C0000130R0585671234S00000258P01092LAocjBAQBF1NjaVRlZ2ljLmRhdGEuTW9sZWN1bGUBbwF/ARJTY2lUZWdpYy5Nb2xlY3VsZQAAAQFkAv5qAQAAAAIAAjgcAAAA/PwA/AACAAAAAAAA8L8CBcWPMXct+D8CSFD8GHPX8z8AAAAAGAAAAPz8APwAAgAAAAAAAPC/AtS84xQdyes/AoEmwoanV94/AAAAABgAAAD8/AD8AAIAAAAAAADwvwKwlGWIY13zPwJcIEHxY8zdvwAAAAAYAAAA/PwA/AACAAAAAAAA8L8Ct9EA3gIJ1j8CLpCg+DHm7r8AAAAAGAAAAPz8APwAAgAAAAAAAPC/AqhXyjLEseC/AlwgQfFjzN2/AAAAABgAAAD8/AD8AAIAAAAAAADwvwIWjErqBDT2vwIukKD4MebuvwAAAAAYAAAA/PwA/AACAAAAAAAA8L8CZMxdS8gHAsACXCBB8WPM3b8AAAAAGAAAAPz8APwAAgAAAAAAAPC/AmTMXUvIBwLAAtJvXwfOGeE/AAAAABgAAAD8/AD8AAIAAAAAAADwvwKHONbFbTT2vwLpt68D54zwPwAAAAAYAAAA/PwA/AACAAAAAAAA8L8CqFfKMsSx4L8C0m9fB84Z4T8AAAAAAREAAAD8/AD8AAIAAAAAAADwvwK30QDeAgnWPwLpt68D54zwPwAAAAAYAAAA/PwA/AACAAAAAAAA8L8CS3uDL0ym/T8Cvw6cM6K0878AAAAAGAAAAPz8APwAAgAAAAAAAPC/AsiYu5aQjwFAAuSlm8QgsNK/AAAAAAERAAAA/PwA/AACAAAAAAAA8L8CL/8h/fb1B0ACFoxK6gQ0cT8AAAAAOAAEAWUEAAAAAAAAAAAECAFlBAAAAAAAAAAACAwBZQQAAAAAAAAAAAwQAWUEAAAAAAAAAAAQFAFlCAwAAAAAAAAAFBgBZQQAAAAAAAAAABgcAWUICAAAAAAAAAAcIAFlBAAAAAAAAAAAICQBZQgIAAAAAAAAACQQAWUEAAAAAAAAAAAkKAFlBAAAAAAAAAAACCwBZQQAAAAAAAAAACwwAWUEAAAAAAAAAAAwCAFlBAAAAAAAAAAAAAAAAA==</t>
        </r>
      </text>
    </comment>
    <comment ref="A131" authorId="0" shapeId="0" xr:uid="{05FF1E97-6411-4366-97F4-E17B31D879A1}">
      <text>
        <r>
          <rPr>
            <sz val="9"/>
            <color indexed="81"/>
            <rFont val="MS P ゴシック"/>
            <family val="3"/>
            <charset val="128"/>
          </rPr>
          <t>Insight iXlW00001C0000131R0585671234S00000260P01036LAocjBAQBF1NjaVRlZ2ljLmRhdGEuTW9sZWN1bGUBbwF/ARJTY2lUZWdpYy5Nb2xlY3VsZQAAAQFkAv5qAQAAAAIAAjQcAAAA/PwA/AACAAAAAAAA8L8C0SLb+X5q5D8CVcGopE5A5b8AAAAAGAAAAPz8APwAAgAAAAAAAPC/Ahsv3SQGgfG/ApPLf0i/fdU/AAAAABgAAAD8/AD8AAIAAAAAAADwvwLJdr6fGi/NvwLJ5T+k377qPwAAAAAYAAAA/PwA/AACAAAAAAAA8L8C0SLb+X5q5D8Ck8t/SL991T8AAAAAHAAAAPz8APwAAgAAAAAAAPC/Ahsv3SQGgfG/Ap/Nqs/VVva/AAAAABgAAAD8/AD8AAIAAAAAAADwvwI2XrpJDALjvwK62or9ZffgvwAAAAAYAAAA/PwA/AACAAAAAAAA8L8C5x2n6EiuA8ACL/8h/fZ15j8AAAAAGAAAAPz8APwAAgAAAAAAAPC/As47TtGRXP+/AtxoAG+BBMW/AAAAABgAAAD8/AD8AAIAAAAAAADwvwIbL90kBoH5vwKX/5B++zrzPwAAAAAYAAAA/PwA/AACAAAAAAAA8L8CqvHSTWIQ+D8Cq2BUUieg8r8AAAAAGAAAAPz8APwAAgAAAAAAAPC/Aqrx0k1iEPg/AsnlP6Tfvuo/AAAAABgAAAD8/AD8AAIAAAAAAADwvwIv/yH99vUCQAJVwaikTkDlvwAAAAAYAAAA/PwA/AACAAAAAAAA8L8CL/8h/fb1AkACV32utmJ/1T8AAAAAOAQIAWUEAAAAAAAAAAAIDAFlBAAAAAAAAAAADAABZQQAAAAAAAAAABAUAWUEAAAAAAAAAAAUBAFlBAAAAAAAAAAAGCABZQQAAAAAAAAAABwEAWUEAAAAAAAAAAAgBAFlBAAAAAAAAAAAJAABZQgIAAAAAAAAACgMAWUIDAAAAAAAAAAsJAFlBAAAAAAAAAAAMCwBZQgIAAAAAAAAADAoAWUEAAAAAAAAAAAcGAFlBAAAAAAAAAAAAAAAAA==</t>
        </r>
      </text>
    </comment>
    <comment ref="A132" authorId="0" shapeId="0" xr:uid="{66387909-C614-424E-B8F0-AA329ED434F4}">
      <text>
        <r>
          <rPr>
            <sz val="9"/>
            <color indexed="81"/>
            <rFont val="MS P ゴシック"/>
            <family val="3"/>
            <charset val="128"/>
          </rPr>
          <t>Insight iXlW00001C0000132R0585671234S00000262P01036LAocjBAQBF1NjaVRlZ2ljLmRhdGEuTW9sZWN1bGUBbwF/ARJTY2lUZWdpYy5Nb2xlY3VsZQAAAQFkAv5qAQAAAAIAAjQYAAAA/PwA/AACAAAAAAAA8L8CGuJYF7fR4j8CLGUZ4lgXpz8AAAAAHAAAAPz8APwAAgAAAAAAAPC/AhriWBe30eI/Aq5p3nGKju6/AAAAABwAAAD8/AD8AAIAAAAAAADwvwJP0ZFc/kP3PwJTliGOdXHhPwAAAAAYAAAA/PwA/AACAAAAAAAA8L8CyJi7lpCPAkACrmnecYqO7r8AAAAAIAAAAPz8APwAAgAAAAAAAPC/AtS84xQdydG/AlOWIY51ceE/AAAAABgAAAD8/AD8AAIAAAAAAADwvwLImLuWkI8CQAIsZRniWBenPwAAAAAYAAAA/PwA/AACAAAAAAAA8L8CT9GRXP5D9z8C1zTvOEVH978AAAAAHAAAAPz8APwAAgAAAAAAAPC/AiIf9GxWfQlAAtc07zhFR/e/AAAAABgAAAD8/AD8AAIAAAAAAADwvwJ3Tx4Wak3yvwIsZRniWBenPwAAAAAYAAAA/PwA/AACAAAAAAAA8L8C3NeBc0YUAMACU5YhjnVx4T8AAAAAGAAAAPz8APwAAgAAAAAAAPC/Ajj4wmSq4AnAAkYldQKaCPQ/AAAAABgAAAD8/AD8AAIAAAAAAADwvwLKVMGopM4HwAJwXwfOGVHSPwAAAAAYAAAA/PwA/AACAAAAAAAA8L8Cg1FJnYAmAsAClBgEVg4t+D8AAAAAOAQAAWUICAAAAAAAAAAIAAFlBAAAAAAAAAAADBQBZQQAAAAAAAAAABAAAWUEAAAAAAAAAAAUCAFlCAgAAAAAAAAAGAQBZQQAAAAAAAAAABwMAWUEAAAAAAAAAAAgEAFlBAAAAAAAAAAAJCABZQQAAAAAAAAAACgwAWUEAAAAAAAAAAAsJAFlBAAAAAAAAAAAMCQBZQQAAAAAAAAAAAwYAWUICAAAAAAAAAAsKAFlBAAAAAAAAAAAAAAAAA==</t>
        </r>
      </text>
    </comment>
    <comment ref="A133" authorId="0" shapeId="0" xr:uid="{A432B22A-D267-4CBD-98E9-02D1BEDB58BA}">
      <text>
        <r>
          <rPr>
            <sz val="9"/>
            <color indexed="81"/>
            <rFont val="MS P ゴシック"/>
            <family val="3"/>
            <charset val="128"/>
          </rPr>
          <t>Insight iXlW00001C0000133R0585671234S00000264P01304LAocjBAQBF1NjaVRlZ2ljLmRhdGEuTW9sZWN1bGUBbwF/ARJTY2lUZWdpYy5Nb2xlY3VsZQAAAQFkAv5qAQAAAAIBAgERIAAAAPz8APwAAgAAAAAAAPC/AmN/2T15WOS/Ah3J5T+k3/M/AAAAABgAAAD8/AD8AAIAAAAAAADwvwJjf9k9eVjkvwLpSC7/If3OPwAAAAAcAAAA/PwA/AACAAAAAAAA8L8CggTFjzF3zT8CjNtoAG+B0L8AAAAAGAAAAPz8APwAAgAAAAAAAPC/AtIA3gIJivE/AulILv8h/c4/AAAAABgAAAD8/AD8AAIAAAAAAADwvwKFDU+vlGX/PwKM22gAb4HQvwAAAAAYAAAA/PwA/AACAAAAAAAA8L8C4zYawFugBkAC6Ugu/yH9zj8AAAAAGAAAAPz8APwAAgAAAAAAAPC/AgTnjCjtjQ1AAozbaABvgdC/AAAAABgAAAD8/AD8AAIAAAAAAADwvwIE54wo7Y0NQALjNhrAWyD0vwAAAAAYAAAA/PwA/AACAAAAAAAA8L8C4zYawFugBkAC4zYawFsg/L8AAAAAHAAAAPz8APwAAgAAAAAAAPC/AoUNT6+UZf8/AuM2GsBbIPS/AAAAABwAAAD8/AD8AAIAAAAAAADwvwLzH9JvXwf4vwKM22gAb4HQvwAAAAAYDAAA/PwA/AACAAAAAAAA8L8CU5YhjnXxAsAC6Ugu/yH9zj8AAAAAGAAAAPz8APwAAgAAAAAAAPC/AlXBqKROQArAAv32deCcEcW/AAAAABgAAAD8/AD8AAIAAAAAAADwvwK1yHa+n5oPwAIy5q4l5IPiPwAAAAAcAAAA/PwA/AACAAAAAAAA8L8Ctch2vp+aC8AC6iYxCKwc9z8AAAAAGAAAAPz8APwAAgAAAAAAAPC/Ag8LtaZ5xwPAAtS84xQdyfM/AAAAAAERAAAA/PwA/AACAAAAAAAA8L8CtaZ5xyn6EUAC5j+k374OxL8AAAAAAREABAFlCAAAAAAAAAAABAgBZQQAAAAAAAAAAAgMAWUEAAAAAAAAAAAMEAFlBAAAAAAAAAAAEBQBZQgMAAAAAAAAABQYAWUEAAAAAAAAAAAYHAFlCAgAAAAAAAAAHCABZQQAAAAAAAAAACAkAWUICAAAAAAAAAAkEAFlBAAAAAAAAAAABCgBZQQAAAAAAAAAACwoAWUEFAAAAAAAAAAsMAFlBAAAAAAAAAAAMDQBZQQAAAAAAAAAADQ4AWUEAAAAAAAAAAA4PAFlBAAAAAAAAAAAPCwBZQQAAAAAAAAAAAAAAAA=</t>
        </r>
      </text>
    </comment>
    <comment ref="A134" authorId="0" shapeId="0" xr:uid="{BF3BCC5F-33DC-4323-88AB-6667AD28507B}">
      <text>
        <r>
          <rPr>
            <sz val="9"/>
            <color indexed="81"/>
            <rFont val="MS P ゴシック"/>
            <family val="3"/>
            <charset val="128"/>
          </rPr>
          <t>Insight iXlW00001C0000134R0585671234S00000266P01232LAocjBAQBF1NjaVRlZ2ljLmRhdGEuTW9sZWN1bGUBbwF/ARJTY2lUZWdpYy5Nb2xlY3VsZQAAAQFkAv5qAQAAAAIAAgEQHAAAAPz8APwAAgAAAAAAAPC/AiNseHqlLAxAAqW9wRcmU8W/AAAAABgAAAD8/AD8AAIAAAAAAADwvwICvAUSFD8FQAIuIR/0bFbVPwAAAAAYAAAA/PwA/AACAAAAAAAA8L8CwhcmUwWj/D8Cpb3BFyZTxb8AAAAAGAAAAPz8APwAAgAAAAAAAPC/AsIXJlMFo/w/ArU3+MJkqvK/AAAAABgAAAD8/AD8AAIAAAAAAADwvwIfFmpN847tPwK1N/jCZKr6vwAAAAAcAAAA/PwA/AACAAAAAAAA8L8CtFn1udqKrT8CJuSDns2q8r8AAAAAGAAAAPz8APwAAgAAAAAAAPC/ArRZ9bnaiq0/Ai4hH/RsVsW/AAAAABgAAAD8/AD8AAIAAAAAAADwvwIBb4EExY/tPwJqb/CFyVTVPwAAAAAcAAAA/PwA/AACAAAAAAAA8L8C6Gor9pfd6b8Cam/whclU1T8AAAAAGAAAAPz8APwAAgAAAAAAAPC/AuhqK/aX3em/AtsbfGEyVfU/AAAAABgAAAD8/AD8AAIAAAAAAADwvwK2FfvL7sn6vwLbG3xhMlX9PwAAAAAYAAAA/PwA/AACAAAAAAAA8L8C/DpwzohSBMAC2xt8YTJV9T8AAAAAHAAAAPz8APwAAgAAAAAAAPC/Avw6cM6IUgTAAmpv8IXJVNU/AAAAABgAAAD8/AD8AAIAAAAAAADwvwK2FfvL7sn6vwIuIR/0bFbFvwAAAAAgAAAA/PwA/AACAAAAAAAA8L8CthX7y+7J+r8CJuSDns2q8r8AAAAAAREAAAD8/AD8AAIAAAAAAADwvwJFaW/whUkRQAK2hHzQs1m1PwAAAAABEAAEAWUEAAAAAAAAAAAECAFlBAAAAAAAAAAACAwBZQQAAAAAAAAAAAwQAWUICAAAAAAAAAAQFAFlBAAAAAAAAAAAFBgBZQgIAAAAAAAAABgcAWUEAAAAAAAAAAAcCAFlCAwAAAAAAAAAGCABZQQAAAAAAAAAACAkAWUEAAAAAAAAAAAkKAFlBAAAAAAAAAAAKCwBZQQAAAAAAAAAACwwAWUEAAAAAAAAAAAwNAFlBAAAAAAAAAAANCABZQQAAAAAAAAAADQ4AWUIAAAAAAAAAAAAAAAA</t>
        </r>
      </text>
    </comment>
    <comment ref="A135" authorId="0" shapeId="0" xr:uid="{C826CAE6-A538-4621-A5A5-E16FCED45CCF}">
      <text>
        <r>
          <rPr>
            <sz val="9"/>
            <color indexed="81"/>
            <rFont val="MS P ゴシック"/>
            <family val="3"/>
            <charset val="128"/>
          </rPr>
          <t>Insight iXlW00001C0000135R0585671234S00000268P01248LAocjBAQBF1NjaVRlZ2ljLmRhdGEuTW9sZWN1bGUBbwF/ARJTY2lUZWdpYy5Nb2xlY3VsZQAAAQFkAv5qAQAAAAIAAgEQHAAAAPz8APwAAgAAAAAAAPC/AgXFjzF3Le+/AgAAAAAAANA/AAAAABgAAAD8/AD8AAIAAAAAAADwvwIMJCh+jLm7vwIAAAAAAADQvwAAAAAYAAAA/PwA/AACAAAAAAAA8L8CxEKtad5x/b8CAAAAAAAA0L8AAAAAGAAAAPz8APwAAgAAAAAAAPC/AuQUHcnlP+g/AgAAAAAAANA/AAAAABwAAAD8/AD8AAIAAAAAAADwvwL7XG3F/rK7vwIAAAAAAAD0vwAAAAAYAAAA/PwA/AACAAAAAAAA8L8CtOpztRX7+T8CAAAAAAAA0L8AAAAAGAAAAPz8APwAAgAAAAAAAPC/AnulLEMc6wNAAgAAAAAAANA/AAAAABwAAAD8/AD8AAIAAAAAAADwvwKDUUmdgKYFwAIAAAAAAADQPwAAAAAcAAAA/PwA/AACAAAAAAAA8L8CtOpztRX7+T8CAAAAAAAA9L8AAAAAGAAAAPz8APwAAgAAAAAAAPC/AuQUHcnlP+g/AgAAAAAAAPy/AAAAACAAAAD8/AD8AAIAAAAAAADwvwLEQq1p3nH9vwIAAAAAAAD0vwAAAAAgAAAA/PwA/AACAAAAAAAA8L8Ce6UsQxzrA0ACAAAAAAAA9D8AAAAAGAAAAPz8APwAAgAAAAAAAPC/AgXFjzF3Le+/AgAAAAAAAPQ/AAAAACAAAAD8/AD8AAIAAAAAAADwvwKcVZ+rrdgKQAIAAAAAAADQvwAAAAAYAAAA/PwA/AACAAAAAAAA8L8CxEKtad5x/b8CAAAAAAAA/D8AAAAAGAAAAPz8APwAAgAAAAAAAPC/AoNRSZ2ApgXAAgAAAAAAAPQ/AAAAAAERBAABZQQAAAAAAAAAAAgAAWUEAAAAAAAAAAAMBAFlCAwAAAAAAAAAEAQBZQQAAAAAAAAAABQMAWUEAAAAAAAAAAAYFAFlBAAAAAAAAAAAHAgBZQQAAAAAAAAAACAkAWUEAAAAAAAAAAAkEAFlCAgAAAAAAAAAKAgBZQgAAAAAAAAAACwYAWUIAAAAAAAAAAAwAAFlBAAAAAAAAAAANBgBZQQAAAAAAAAAADgwAWUEAAAAAAAAAAA8OAFlBAAAAAAAAAAAHDwBZQQAAAAAAAAAACAUAWUICAAAAAAAAAAAAAAA</t>
        </r>
      </text>
    </comment>
    <comment ref="A136" authorId="0" shapeId="0" xr:uid="{DC94BD6C-5EDC-4A3E-A9EA-4D77431A8B25}">
      <text>
        <r>
          <rPr>
            <sz val="9"/>
            <color indexed="81"/>
            <rFont val="MS P ゴシック"/>
            <family val="3"/>
            <charset val="128"/>
          </rPr>
          <t>Insight iXlW00001C0000136R0585671234S00000270P01252LAocjBAQBF1NjaVRlZ2ljLmRhdGEuTW9sZWN1bGUBbwF/ARJTY2lUZWdpYy5Nb2xlY3VsZQAAAQFkAv5qAQAAAAIAAgEQARAAAAD8/AD8AAIAAAAAAADwvwJ6WKg1zbsDwAKDwMqhRbbLvwAAAAAcAAAA/PwA/AACAAAAAAAA8L8CysNCrWne3b8Cg8DKoUW2y78AAAAAGAAAAPz8APwAAgAAAAAAAPC/AhueXinLEOE/AoPAyqFFtsu/AAAAABgAAAD8/AD8AAIAAAAAAADwvwLzsFBrmnf/vwJjEFg5tMjkPwAAAAAYAAAA/PwA/AACAAAAAAAA8L8C87BQa5p3/78CUrgehetR8b8AAAAAIAAAAPz8APwAAgAAAAAAAPC/AgYSFD/G3AnAAld9rrZif+u/AAAAACAAAAD8/AD8AAIAAAAAAADwvwIGEhQ/xtwJwAIqOpLLf0jbPwAAAAAcAAAA/PwA/AACAAAAAAAA8L8CDk+vlGWI8D8CUrgehetR8b8AAAAAGAAAAPz8APwAAgAAAAAAAPC/AuVhodY07+6/AmMQWDm0yOQ/AAAAABgAAAD8/AD8AAIAAAAAAADwvwLlYaHWNO/uvwJSuB6F61HxvwAAAAAYAAAA/PwA/AACAAAAAAAA8L8CDk+vlGWI8D8CYxBYObTI5D8AAAAAGAAAAPz8APwAAgAAAAAAAPC/Ak7RkVz+QwBAAmMQWDm0yOQ/AAAAABgAAAD8/AD8AAIAAAAAAADwvwJO0ZFc/kMAQAJSuB6F61HxvwAAAAAcAAAA/PwA/AACAAAAAAAA8L8CT9GRXP5DDEAC5BQdyeU/+D8AAAAAGAAAAPz8APwAAgAAAAAAAPC/Ak/RkVz+QwRAAuQUHcnlP/g/AAAAABgAAAD8/AD8AAIAAAAAAADwvwJP0ZFc/kMEQAKDwMqhRbbLvwAAAAABEQQkAWUEAAAAAAAAAAAIBAFlBAAAAAAAAAAADAABZQQAAAAAAAAAABAAAWUEAAAAAAAAAAAUAAFlCAAAAAAAAAAAGAABZQgAAAAAAAAAABwIAWUEAAAAAAAAAAAgDAFlBAAAAAAAAAAAJBABZQQAAAAAAAAAACgIAWUIDAAAAAAAAAAsKAFlBAAAAAAAAAAAMBwBZQgIAAAAAAAAADQ4AWUEAAAAAAAAAAA4LAFlBAAAAAAAAAAAPCwBZQgIAAAAAAAAAAQgAWUEAAAAAAAAAAAwPAFlBAAAAAAAAAAAAAAAAA==</t>
        </r>
      </text>
    </comment>
    <comment ref="A137" authorId="0" shapeId="0" xr:uid="{108A0C45-3E42-404B-8E87-722CCB0A5C38}">
      <text>
        <r>
          <rPr>
            <sz val="9"/>
            <color indexed="81"/>
            <rFont val="MS P ゴシック"/>
            <family val="3"/>
            <charset val="128"/>
          </rPr>
          <t>Insight iXlW00001C0000137R0585671234S00000272P01304LAocjBAQBF1NjaVRlZ2ljLmRhdGEuTW9sZWN1bGUBbwF/ARJTY2lUZWdpYy5Nb2xlY3VsZQAAAQFkAv5qAQAAAAIAAgERGAAAAPz8APwAAgAAAAAAAPC/ApQYBFYOLQVAAtlfdk8eFso/AAAAABgAAAD8/AD8AAIAAAAAAADwvwJoImx4eqX1vwLZX3ZPHhbKPwAAAAAYAAAA/PwA/AACAAAAAAAA8L8CJzEIrBxa+j8C2V92Tx4Wyj8AAAAAGAAAAPz8APwAAgAAAAAAAPC/AjQRNjy90gbAAm+BBMWPMeW/AAAAABgAAAD8/AD8AAIAAAAAAADwvwI0ETY8vdICwALZX3ZPHhbKPwAAAAAYAAAA/PwA/AACAAAAAAAA8L8CoImw4emV1r8C2V92Tx4Wyj8AAAAAIAAAAPz8APwAAgAAAAAAAPC/AjQRNjy90gLAAvmgZ7Pqc/i/AAAAABgAAAD8/AD8AAIAAAAAAADwvwKY3ZOHhVryPwI9LNSa5h3xPwAAAAAYAAAA/PwA/AACAAAAAAAA8L8CJzEIrBxa8j8CjSjtDb4w5b8AAAAAGAAAAPz8APwAAgAAAAAAAPC/AsDsnjws1MI/Am+BBMWPMeW/AAAAABgAAAD8/AD8AAIAAAAAAADwvwLA7J48LNTCPwI9LNSa5h3xPwAAAAAkAAAA/PwA/AACAAAAAAAA8L8ClBgEVg4tBUAC+8vuycNC8z8AAAAAJAAAAPz8APwAAgAAAAAAAPC/ApQYBFYOLQ1AAtlfdk8eFso/AAAAACQAAAD8/AD8AAIAAAAAAADwvwKUGARWDi0FQAIKaCJseHrpvwAAAAAgAAAA/PwA/AACAAAAAAAA8L8CNBE2PL3SDsACb4EExY8x5b8AAAAAGAAAAPz8APwAAgAAAAAAAPC/AmgibHh6pfW/AgpoImx4eum/AAAAABgAAAD8/AD8AAIAAAAAAADwvwJoImx4eqX1vwL7y+7Jw0LzPwAAAAABEQQUAWUEAAAAAAAAAAAIAAFlBAAAAAAAAAAADBABZQQAAAAAAAAAABAEAWUEAAAAAAAAAAAUJAFlCAwAAAAAAAAAGAwBZQgAAAAAAAAAABwIAWUEAAAAAAAAAAAgCAFlCAwAAAAAAAAAJCABZQQAAAAAAAAAACgcAWUICAAAAAAAAAAsAAFlBAAAAAAAAAAAMAABZQQAAAAAAAAAADQAAWUEAAAAAAAAAAA4DAFlBAAAAAAAAAAAPAQBZQQAAAAAAAAAAAEQBAFlBAAAAAAAAAAAFCgBZQQAAAAAAAAAAAAAAAA=</t>
        </r>
      </text>
    </comment>
    <comment ref="A138" authorId="0" shapeId="0" xr:uid="{B8291A53-C2C9-4D0D-9236-422BB47A3F91}">
      <text>
        <r>
          <rPr>
            <sz val="9"/>
            <color indexed="81"/>
            <rFont val="MS P ゴシック"/>
            <family val="3"/>
            <charset val="128"/>
          </rPr>
          <t>Insight iXlW00001C0000138R0585671234S00000274P01160LAocjBAQBF1NjaVRlZ2ljLmRhdGEuTW9sZWN1bGUBbwF/ARJTY2lUZWdpYy5Nb2xlY3VsZQAAAQFkAv5qAQAAAAIAAjwYAAAA/PwA/AACAAAAAAAA8L8C0GbV52or5j8Cam/whclU1b8AAAAAGAAAAPz8APwAAgAAAAAAAPC/AtBm1edqK8a/Ai4hH/RsVsU/AAAAABgAAAD8/AD8AAIAAAAAAADwvwIukKD4MWYDQAJqb/CFyVTVvwAAAAAYAAAA/PwA/AACAAAAAAAA8L8CqhPQRNjw+D8CtTf4wmSq6r8AAAAAGAAAAPz8APwAAgAAAAAAAPC/AhwN4C2QoPC/Ampv8IXJVNW/AAAAACAAAAD8/AD8AAIAAAAAAADwvwL2udqK/WUDQAJMyAc9m1XlPwAAAAAYAAAA/PwA/AACAAAAAAAA8L8CXW3F/rJ7/r8CLiEf9GxWxT8AAAAAIAAAAPz8APwAAgAAAAAAAPC/Ak9AE2HDUwpAArU3+MJkquq/AAAAACAAAAD8/AD8AAIAAAAAAADwvwIIPZtVnysGwAJqb/CFyVTVvwAAAAAYAAAA/PwA/AACAAAAAAAA8L8CaLPqc7UV8z8Cz4jS3uAL4T8AAAAAGAAAAPz8APwAAgAAAAAAAPC/Aj2bVZ+rrcg/Ao0o7Q2+MPO/AAAAABgAAAD8/AD8AAIAAAAAAADwvwLQZtXnaivGvwIm5IOezaryPwAAAAAYAAAA/PwA/AACAAAAAAAA8L8CHA3gLZCg8L8CJuSDns2q+j8AAAAAGAAAAPz8APwAAgAAAAAAAPC/Al1txf6ye/6/Aibkg57NqvI/AAAAABgAAAD8/AD8AAIAAAAAAADwvwIIPZtVnysGwALbG3xhMlX1vwAAAAA8BAABZQQAAAAAAAAAAAgMAWUEAAAAAAAAAAAMAAFlBAAAAAAAAAAAEAQBZQQAAAAAAAAAABQIAWUIAAAAAAAAAAAYEAFlCAwAAAAAAAAAHAgBZQQAAAAAAAAAACAYAWUEAAAAAAAAAAAkAAFlBAAAAAAAAAAAKAABZQQAAAAAAAAAACwEAWUIDAAAAAAAAAAwLAFlBAAAAAAAAAAANDABZQgIAAAAAAAAADggAWUEAAAAAAAAAAAYNAFlBAAAAAAAAAAAAAAAAA==</t>
        </r>
      </text>
    </comment>
    <comment ref="A139" authorId="0" shapeId="0" xr:uid="{1BF2520F-EA2D-4CC7-97B8-6A997B7359C7}">
      <text>
        <r>
          <rPr>
            <sz val="9"/>
            <color indexed="81"/>
            <rFont val="MS P ゴシック"/>
            <family val="3"/>
            <charset val="128"/>
          </rPr>
          <t>Insight iXlW00001C0000139R0585671234S00000276P01252LAocjBAQBF1NjaVRlZ2ljLmRhdGEuTW9sZWN1bGUBbwF/ARJTY2lUZWdpYy5Nb2xlY3VsZQAAAQFkAv5qAQAAAAIAAgEQHAAAAPz8APwAAgAAAAAAAPC/AlqGONbFbeI/Asb+snvysNA/AAAAABgAAAD8/AD8AAIAAAAAAADwvwJyio7k8h/5PwLl8h/Sb1/XPwAAAAAcAAAA/PwA/AACAAAAAAAA8L8C+aBns+pz/D8CdSSX/5B+9T8AAAAAGAAAAPz8APwAAgAAAAAAAPC/AplMFYxK6gFAAjojSnuDL9i/AAAAABgAAAD8/AD8AAIAAAAAAADwvwLLMsSxLm6zPwIDmggbnl7jvwAAAAAYAAAA/PwA/AACAAAAAAAA8L8Cp3nHKTqS7b8CA5oIG55e478AAAAAGAAAAPz8APwAAgAAAAAAAPC/Ao0o7Q2+MO0/AnUkl/+Qfv0/AAAAABgAAAD8/AD8AAIAAAAAAADwvwL3deCcEaXFPwJFaW/whcnyPwAAAAAYAAAA/PwA/AACAAAAAAAA8L8C1LzjFB3J9r8CAU2EDU+v0D8AAAAAIAAAAPz8APwAAgAAAAAAAPC/AnbgnBGlvQlAAktZhjjWxcW/AAAAACAAAAD8/AD8AAIAAAAAAADwvwKmLEMc6+L+PwLdJAaBlUP1vwAAAAABIwAAAPz8APwAAgAAAAAAAPC/Aqd5xyk6ku2/AvMf0m9fB/I/AAAAABgAAAD8/AD8AAIAAAAAAADwvwLUvOMUHcn2vwJDrWnecYr3vwAAAAAYAAAA/PwA/AACAAAAAAAA8L8Cat5xio5kA8ACAU2EDU+v0D8AAAAAGAAAAPz8APwAAgAAAAAAAPC/AmrecYqOZAPAAkOtad5xive/AAAAABgAAAD8/AD8AAIAAAAAAADwvwJq3nGKjmQHwAIDmggbnl7jvwAAAAABEQQAAWUEAAAAAAAAAAAIBAFlCAgAAAAAAAAADAQBZQQAAAAAAAAAABAAAWUEAAAAAAAAAAAUEAFlBAAAAAAAAAAAGBwBZQgIAAAAAAAAABwAAWUEAAAAAAAAAAAgFAFlBAAAAAAAAAAAJAwBZQgAAAAAAAAAACgMAWUEAAAAAAAAAAAsIAFlBAAAAAAAAAAAMBQBZQgMAAAAAAAAADQgAWUICAAAAAAAAAA4MAFlBAAAAAAAAAAAPDgBZQgIAAAAAAAAAAgYAWUEAAAAAAAAAAA0PAFlBAAAAAAAAAAAAAAAAA==</t>
        </r>
      </text>
    </comment>
    <comment ref="A140" authorId="0" shapeId="0" xr:uid="{FC4117CD-80CE-4D35-9D01-E3A31E4C25D4}">
      <text>
        <r>
          <rPr>
            <sz val="9"/>
            <color indexed="81"/>
            <rFont val="MS P ゴシック"/>
            <family val="3"/>
            <charset val="128"/>
          </rPr>
          <t>Insight iXlW00001C0000140R0585671234S00000278P00916LAocjBAQBF1NjaVRlZ2ljLmRhdGEuTW9sZWN1bGUBbwF/ARJTY2lUZWdpYy5Nb2xlY3VsZQAAAQFkAv5qAQAAAAIAAjAYAAAA/PwA/AACAAAAAAAA8L8CNDMzMzMzB8AC0GbV52or5r8AAAAAGAAAAPz8APwAAgAAAAAAAPC/AmdmZmZmZv6/AtBm1edqK+a/AAAAABwAAAD8/AD8AAIAAAAAAADwvwJnZmZmZmb2vwLQZtXnaivGPwAAAAAYAAAA/PwA/AACAAAAAAAA8L8CmpmZmZmZ2b8C0GbV52orxj8AAAAAGAAAAPz8APwAAgAAAAAAAPC/ApqZmZmZmbk/AhwN4C2QoPA/AAAAABgAAAD8/AD8AAIAAAAAAADwvwKamZmZmZnxPwIcDeAtkKDwPwAAAAAYAAAA/PwA/AACAAAAAAAA8L8CmpmZmZmZ+T8C0GbV52orxj8AAAAAHAAAAPz8APwAAgAAAAAAAPC/As3MzMzMzARAAtBm1edqK8Y/AAAAABgAAAD8/AD8AAIAAAAAAADwvwKamZmZmZnxPwLQZtXnaivmvwAAAAAcAAAA/PwA/AACAAAAAAAA8L8CmpmZmZmZuT8C0GbV52or5r8AAAAAAREAAAD8/AD8AAIAAAAAAADwvwI0MzMzMzMLQAKyv+yePCzEPwAAAAABEQAAAPz8APwAAgAAAAAAAPC/AigPC7WmuRFAAu0NvjCZKsg/AAAAACgABAFlBAAAAAAAAAAABAgBZQQAAAAAAAAAAAgMAWUEAAAAAAAAAAAMEAFlCAwAAAAAAAAAEBQBZQQAAAAAAAAAABQYAWUIDAAAAAAAAAAYHAFlBAAAAAAAAAAAGCABZQQAAAAAAAAAACAkAWUICAAAAAAAAAAkDAFlBAAAAAAAAAAAAAAAAA==</t>
        </r>
      </text>
    </comment>
    <comment ref="A141" authorId="0" shapeId="0" xr:uid="{BE26F490-C1AF-46D7-90BA-FEF5262E3CA0}">
      <text>
        <r>
          <rPr>
            <sz val="9"/>
            <color indexed="81"/>
            <rFont val="MS P ゴシック"/>
            <family val="3"/>
            <charset val="128"/>
          </rPr>
          <t>Insight iXlW00001C0000141R0585671234S00000280P01904LAocjBAQBF1NjaVRlZ2ljLmRhdGEuTW9sZWN1bGUBbwF/ARJTY2lUZWdpYy5Nb2xlY3VsZQAAAQFkAv5qAQAAAAIAAgEZGAAAAPz8APwAAgAAAAAAAPC/AvJBz2bVZwLAAlFrmnecots/AAAAABwAAAD8/AD8AAIAAAAAAADwvwLkg57Nqs/0vwJRa5p3nKLbPwAAAAAYAAAA/PwA/AACAAAAAAAA8L8COPjCZKpg5j8CUWuad5yi2z8AAAAAIAAAAPz8APwAAgAAAAAAAPC/AvJBz2bVZwbAAnrHKTqSy9u/AAAAABgAAAD8/AD8AAIAAAAAAADwvwIm5IOezar0PwIoDwu1pnkAQAAAAAAYAAAA/PwA/AACAAAAAAAA8L8CNe84RUdy9z8Cb4EExY8x8T8AAAAAGAAAAPz8APwAAgAAAAAAAPC/AjXvOEVHcvc/AjZeukkMAsu/AAAAACAAAAD8/AD8AAIAAAAAAADwvwLyQc9m1WcGwAIW+8vuycP0PwAAAAAYAAAA/PwA/AACAAAAAAAA8L8CyQc9m1Wf6b8CthX7y+7J278AAAAAGAAAAPz8APwAAgAAAAAAAPC/AskHPZtVn+m/Ahb7y+7Jw/Q/AAAAABgAAAD8/AD8AAIAAAAAAADwvwLf4AuTqYLJPwK2FfvL7snbvwAAAAAYAAAA/PwA/AACAAAAAAAA8L8C3+ALk6mCyT8CFvvL7snD9D8AAAAAGAAAAPz8APwAAgAAAAAAAPC/AvJBz2bVZw7AAnrHKTqSy9u/AAAAACAAAAD8/AD8AAIAAAAAAADwvwK7SQwCK4fWPwJL6gQ0ETYDQAAAAAAYAAAA/PwA/AACAAAAAAAA8L8CJuSDns2q9D8Cp+hILv8h878AAAAAGAAAAPz8APwAAgAAAAAAAPC/AnbgnBGlPQNAAvhT46WbxMA/AAAAABgAAAD8/AD8AAIAAAAAAADwvwJDPujZrPoHQAL9GHPXEvL3vwAAAAAgAAAA/PwA/AACAAAAAAAA8L8CoKut2F92AEACdQKaCBueBUAAAAAAGAAAAPz8APwAAgAAAAAAAPC/AsrDQq1pXglAAjj4wmSqYOC/AAAAABgAAAD8/AD8AAIAAAAAAADwvwKgq63YX3YAQAJCz2bV52r9vwAAAAAgAAAA/PwA/AACAAAAAAAA8L8Cz/dT46UbDkACk6mCUUkdAcAAAAAAGAAAAPz8APwAAgAAAAAAAPC/AvJBz2bVZw7AAt9xio7k8va/AAAAABgAAAD8/AD8AAIAAAAAAADwvwL5oGez6jMTwAJ6xyk6ksvbvwAAAAAYAAAA/PwA/AACAAAAAAAA8L8C8kHPZtVnDsACQxzr4jYa4j8AAAAAGAAAAPz8APwAAgAAAAAAAPC/Akhy+Q/ptwxAAgR4CyQo/gjAAAAAAAEaBAABZQQAAAAAAAAAAAgsAWUEAAAAAAAAAAAMAAFlBAAAAAAAAAAAEBQBZQQAAAAAAAAAABQIAWUEAAAAAAAAAAAYCAFlBAAAAAAAAAAAHAABZQgAAAAAAAAAACAEAWUEAAAAAAAAAAAkBAFlBAAAAAAAAAAAKCABZQQAAAAAAAAAACwkAWUEAAAAAAAAAAAwDAFlBAAAAAAAAAAANBABZQgAAAAAAAAAADgYAWUEAAAAAAAAAAA8GAFlCAwAAAAAAAAAARABEgFlCAwAAAAAAAAAAREQAWUEAAAAAAAAAAABEjwBZQQAAAAAAAAAAAETOAFlCAgAAAAAAAAAARQBEAFlBAAAAAAAAAAAARUwAWUEAAAAAAAAAAABFjABZQQAAAAAAAAAAAEXMAFlBAAAAAAAAAAAARgBFAFlBAAAAAAAAAAACCgBZQQAAAAAAAAAAAETARABZQQAAAAAAAAAAAAAAAA=</t>
        </r>
      </text>
    </comment>
    <comment ref="A142" authorId="0" shapeId="0" xr:uid="{9A6A1B43-2980-46EC-A64C-A200893025E7}">
      <text>
        <r>
          <rPr>
            <sz val="9"/>
            <color indexed="81"/>
            <rFont val="MS P ゴシック"/>
            <family val="3"/>
            <charset val="128"/>
          </rPr>
          <t>Insight iXlW00001C0000142R0585671234S00000282P01248LAocjBAQBF1NjaVRlZ2ljLmRhdGEuTW9sZWN1bGUBbwF/ARJTY2lUZWdpYy5Nb2xlY3VsZQAAAQFkAv5qAQAAAAIAAgEQGAAAAPz8APwAAgAAAAAAAPC/Av8h/fZ14OI/AjJ3LSEf9PI/AAAAABgAAAD8/AD8AAIAAAAAAADwvwJB8WPMXUv3PwJj7lpCPujlPwAAAAAYAAAA/PwA/AACAAAAAAAA8L8CQfFjzF1L9z8CMnctIR/0+j8AAAAAGAAAAPz8APwAAgAAAAAAAPC/AgHeAgmKH+2/AsBbIEHxY9Q/AAAAABwAAAD8/AD8AAIAAAAAAADwvwICvAUSFD/avwIydy0hH/TyPwAAAAAgAAAA/PwA/AACAAAAAAAA8L8CAW+BBMWP/r8CwFsgQfFj1D8AAAAAIAAAAPz8APwAAgAAAAAAAPC/AgK8BRIUP9q/AqOSOgFNhOG/AAAAABgAAAD8/AD8AAIAAAAAAADwvwKAt0CC4kcDwAKjkjoBTYThvwAAAAAgAAAA/PwA/AACAAAAAAAA8L8Cofgx5q6lA0ACUkmdgCbC8L8AAAAAGAAAAPz8APwAAgAAAAAAAPC/AoPix5i7lu4/AoBIv30dOMe/AAAAABgAAAD8/AD8AAIAAAAAAADwvwKh+DHmrqUDQAJj7lpCPujlPwAAAAAYAAAA/PwA/AACAAAAAAAA8L8Cofgx5q6lB0ACgEi/fR04x78AAAAAGAAAAPz8APwAAgAAAAAAAPC/AkHxY8xdS/c/AlJJnYAmwvC/AAAAABgAAAD8/AD8AAIAAAAAAADwvwK/DpwzorT4vwJSSZ2AJsLwvwAAAAAYAAAA/PwA/AACAAAAAAAA8L8CgbdAguJHB8ACk6mCUUmd9r8AAAAAGAAAAPz8APwAAgAAAAAAAPC/Ato9eVioNQrAAjEqqRPQRKi/AAAAAAERBAABZQQAAAAAAAAAAAgAAWUEAAAAAAAAAAAMEAFlBAAAAAAAAAAAABABZQQAAAAAAAAAABQMAWUEAAAAAAAAAAAYDAFlCAAAAAAAAAAAHBQBZQQAAAAAAAAAACAsAWUEAAAAAAAAAAAkBAFlBAAAAAAAAAAAKAQBZQQAAAAAAAAAACwoAWUEAAAAAAAAAAAwJAFlBAAAAAAAAAAANBwBZQQAAAAAAAAAADgcAWUEAAAAAAAAAAA8HAFlBAAAAAAAAAAABAgBZQQAAAAAAAAAADAgAWUEAAAAAAAAAAAAAAAA</t>
        </r>
      </text>
    </comment>
    <comment ref="A143" authorId="0" shapeId="0" xr:uid="{872283FE-AF6D-483F-944F-15B232E233DD}">
      <text>
        <r>
          <rPr>
            <sz val="9"/>
            <color indexed="81"/>
            <rFont val="MS P ゴシック"/>
            <family val="3"/>
            <charset val="128"/>
          </rPr>
          <t>Insight iXlW00001C0000143R0585671234S00000284P01176LAocjBAQBF1NjaVRlZ2ljLmRhdGEuTW9sZWN1bGUBbwF/ARJTY2lUZWdpYy5Nb2xlY3VsZQAAAQFkAv5qAQAAAAIAAjwcAAAA/PwA/AACAAAAAAAA8L8C87BQa5p39z8CAW+BBMWP3b8AAAAAGAAAAPz8APwAAgAAAAAAAPC/AuVhodY07+4/AgYSFD/G3Nk/AAAAACAAAAD8/AD8AAIAAAAAAADwvwKx4emVsgyhvwIGEhQ/xtzZPwAAAAAgAAAA/PwA/AACAAAAAAAA8L8Ch6dXyjJEDMACAW+BBMWP3b8AAAAAGAAAAPz8APwAAgAAAAAAAPC/AkGC4seYuwNAAgFvgQTFj92/AAAAABgAAAD8/AD8AAIAAAAAAADwvwJBguLHmLsHQALKw0Ktad7ZPwAAAAAYAAAA/PwA/AACAAAAAAAA8L8C87BQa5p39z8CNBE2PL1S9D8AAAAAHAAAAPz8APwAAgAAAAAAAPC/AkGC4seYuw9AAsrDQq1p3tk/AAAAABgAAAD8/AD8AAIAAAAAAADwvwIbnl4pyxDhvwIBb4EExY/dvwAAAAAYAAAA/PwA/AACAAAAAAAA8L8CQYLix5i7A0ACNBE2PL1S9D8AAAAAGAAAAPz8APwAAgAAAAAAAPC/Ag5Pr5RliPi/AgFvgQTFj92/AAAAABgAAAD8/AD8AAIAAAAAAADwvwKHp1fKMkQIwAICvAUSFD/1vwAAAAAYAAAA/PwA/AACAAAAAAAA8L8Ch6dXyjJECMACBhIUP8bc2T8AAAAAGAAAAPz8APwAAgAAAAAAAPC/AoenV8oyRADAAgK8BRIUP/W/AAAAABgAAAD8/AD8AAIAAAAAAADwvwKHp1fKMkQAwAIGEhQ/xtzZPwAAAAABEAQAAWUIDAAAAAAAAAAIBAFlBAAAAAAAAAAADDABZQQAAAAAAAAAABAAAWUEAAAAAAAAAAAUEAFlCAwAAAAAAAAAGAQBZQQAAAAAAAAAABwUAWUEAAAAAAAAAAAgCAFlBAAAAAAAAAAAJBQBZQQAAAAAAAAAACggAWUEAAAAAAAAAAAsNAFlBAAAAAAAAAAAMDgBZQQAAAAAAAAAADQoAWUEAAAAAAAAAAA4KAFlBAAAAAAAAAAAJBgBZQgIAAAAAAAAACwMAWUEAAAAAAAAAAAAAAAA</t>
        </r>
      </text>
    </comment>
    <comment ref="A144" authorId="0" shapeId="0" xr:uid="{5C4427CB-D282-4378-A46C-E3EB287FE520}">
      <text>
        <r>
          <rPr>
            <sz val="9"/>
            <color indexed="81"/>
            <rFont val="MS P ゴシック"/>
            <family val="3"/>
            <charset val="128"/>
          </rPr>
          <t>Insight iXlW00001C0000144R0585671234S00000286P00964LAocjBAQBF1NjaVRlZ2ljLmRhdGEuTW9sZWN1bGUBbwF/ARJTY2lUZWdpYy5Nb2xlY3VsZQAAAQFkAv5qAQAAAAIAAjAYAAAA/PwA/AACAAAAAAAA8L8C0ETY8PRK6z8CDCQofoy5378AAAAAGAAAAPz8APwAAgAAAAAAAPC/Amyad5yiI7m/Ar3jFB3J5ce/AAAAABwAAAD8/AD8AAIAAAAAAADwvwIijnVxGw33PwIijnVxGw3UPwAAAAAYAAAA/PwA/AACAAAAAAAA8L8CbJp3nKIjub8CEce6uI0G6j8AAAAAGAAAAPz8APwAAgAAAAAAAPC/AtBE2PD0Sus/AhTQRNjw9PE/AAAAABgAAAD8/AD8AAIAAAAAAADwvwLRs1n1udruvwLwOEVHcvnlvwAAAAAgAAAA/PwA/AACAAAAAAAA8L8C9I5TdCSX8j8Cofgx5q4l978AAAAAHAAAAPz8APwAAgAAAAAAAPC/AtGzWfW52u6/AnicoiO5/Pq/AAAAABgAAAD8/AD8AAIAAAAAAADwvwIRx7q4jYYDQAIijnVxGw3UPwAAAAAYAAAA/PwA/AACAAAAAAAA8L8C0bNZ9bna7r8CiWNd3EYD9T8AAAAAGAAAAPz8APwAAgAAAAAAAPC/Aio6kst/SP2/AhHHuriNBuo/AAAAABgAAAD8/AD8AAIAAAAAAADwvwIqOpLLf0j9vwK94xQdyeXHvwAAAAA0BAABZQQAAAAAAAAAAAgAAWUEAAAAAAAAAAAMBAFlBAAAAAAAAAAAEAgBZQQAAAAAAAAAABQEAWUICAAAAAAAAAAYAAFlCAAAAAAAAAAAHBQBZQQAAAAAAAAAACAIAWUEAAAAAAAAAAAkDAFlCAgAAAAAAAAAKCwBZQgIAAAAAAAAACwUAWUEAAAAAAAAAAAMEAFlBAAAAAAAAAAAJCgBZQQAAAAAAAAAAAAAAAA=</t>
        </r>
      </text>
    </comment>
    <comment ref="A145" authorId="0" shapeId="0" xr:uid="{12686021-E0D8-4D9F-BE14-8D4E4032FD72}">
      <text>
        <r>
          <rPr>
            <sz val="9"/>
            <color indexed="81"/>
            <rFont val="MS P ゴシック"/>
            <family val="3"/>
            <charset val="128"/>
          </rPr>
          <t>Insight iXlW00001C0000145R0585671234S00000288P00984LAocjBAQBF1NjaVRlZ2ljLmRhdGEuTW9sZWN1bGUBbwF/ARJTY2lUZWdpYy5Nb2xlY3VsZQAAAQFkAv5qAQAAAAIAAjQcAAAA/PwA/AACAAAAAAAA8L8CLGUZ4lgX/b8C1lbsL7sn9D8AAAAAGAAAAPz8APwAAgAAAAAAAPC/AixlGeJYF/W/Ao0o7Q2+MNk/AAAAABgAAAD8/AD8AAIAAAAAAADwvwKwlGWIY13UvwKNKO0NvjDZPwAAAAAYAAAA/PwA/AACAAAAAAAA8L8CotY07zhFxz8CelioNc073r8AAAAAIAAAAPz8APwAAgAAAAAAAPC/AtSa5h2n6PI/AnpYqDXNO96/AAAAABgAAAD8/AD8AAIAAAAAAADwvwLVmuYdp+j6PwJR2ht8YTLZPwAAAAAkAAAA/PwA/AACAAAAAAAA8L8C1JrmHafo8j8C1lbsL7sn9D8AAAAAJAAAAPz8APwAAgAAAAAAAPC/AmpN845TdAVAAlHaG3xhMtk/AAAAABgAAAD8/AD8AAIAAAAAAADwvwKwlGWIY13UvwJgdk8eFmr1vwAAAAAYAAAA/PwA/AACAAAAAAAA8L8CLGUZ4lgX9b8CYHZPHhZq9b8AAAAAHAAAAPz8APwAAgAAAAAAAPC/AixlGeJYF/2/AnpYqDXNO96/AAAAAAERAAAA/PwA/AACAAAAAAAA8L8C0bNZ9bnaC0ACCM4ZUdobrL8AAAAAAREAAAD8/AD8AAIAAAAAAADwvwJ3Tx4Wag0SQAIxKqkT0ESYvwAAAAAsAAQBZQQAAAAAAAAAAAQIAWUIDAAAAAAAAAAIDAFlBAAAAAAAAAAADBABZQQAAAAAAAAAABAUAWUEAAAAAAAAAAAUGAFlBAAAAAAAAAAAFBwBZQQAAAAAAAAAAAwgAWUICAAAAAAAAAAgJAFlBAAAAAAAAAAAJCgBZQgIAAAAAAAAACgEAWUEAAAAAAAAAAAAAAAA</t>
        </r>
      </text>
    </comment>
    <comment ref="A146" authorId="0" shapeId="0" xr:uid="{9AC853BC-F96B-4894-83ED-7B0C516A5602}">
      <text>
        <r>
          <rPr>
            <sz val="9"/>
            <color indexed="81"/>
            <rFont val="MS P ゴシック"/>
            <family val="3"/>
            <charset val="128"/>
          </rPr>
          <t>Insight iXlW00001C0000146R0585671234S00000290P01176LAocjBAQBF1NjaVRlZ2ljLmRhdGEuTW9sZWN1bGUBbwF/ARJTY2lUZWdpYy5Nb2xlY3VsZQAAAQFkAv5qAQAAAAIAAjwYAAAA/PwA/AACAAAAAAAA8L8C6Gor9pfd7T8CAW+BBMWP3T8AAAAAGAAAAPz8APwAAgAAAAAAAPC/AtDVVuwvu9s/AgYSFD/G3Nm/AAAAABgAAAD8/AD8AAIAAAAAAADwvwLQ1VbsL7vbPwICvAUSFD/1PwAAAAAcAAAA/PwA/AACAAAAAAAA8L8CGJXUCWgi4r8CBhIUP8bc2b8AAAAAIAAAAPz8APwAAgAAAAAAAPC/AhiV1AloIuK/AgK8BRIUP/U/AAAAABwAAAD8/AD8AAIAAAAAAADwvwJ0tRX7y+7+PwI0ETY8vVL0vwAAAAAgAAAA/PwA/AACAAAAAAAA8L8CRiV1ApqIBMACBhIUP8bc2b8AAAAAIAAAAPz8APwAAgAAAAAAAPC/AuhqK/aX3e0/AiKOdXEbjQFAAAAAABgAAAD8/AD8AAIAAAAAAADwvwLoaiv2l93tPwI0ETY8vVL0vwAAAAAYAAAA/PwA/AACAAAAAAAA8L8CdLUV+8vu/j8CAW+BBMWP3T8AAAAAGAAAAPz8APwAAgAAAAAAAPC/AoxK6gQ0EfG/AgFvgQTFj90/AAAAABgAAAD8/AD8AAIAAAAAAADwvwKMSuoENBHxvwLDZKpgVFL0vwAAAAAYAAAA/PwA/AACAAAAAAAA8L8CutqK/WV3A0ACysNCrWne2b8AAAAAGAAAAPz8APwAAgAAAAAAAPC/AkYldQKaiADAAsNkqmBUUvS/AAAAABgAAAD8/AD8AAIAAAAAAADwvwJGJXUCmogAwAIBb4EExY/dPwAAAAABEAQAAWUICAAAAAAAAAAIAAFlBAAAAAAAAAAADAQBZQQAAAAAAAAAABAIAWUIAAAAAAAAAAAUMAFlBAAAAAAAAAAAGDQBZQQAAAAAAAAAABwIAWUEAAAAAAAAAAAgBAFlBAAAAAAAAAAAJAABZQQAAAAAAAAAACgMAWUEAAAAAAAAAAAsDAFlBAAAAAAAAAAAMCQBZQgIAAAAAAAAADQsAWUEAAAAAAAAAAA4KAFlBAAAAAAAAAAAFCABZQgIAAAAAAAAADgYAWUEAAAAAAAAAAAAAAAA</t>
        </r>
      </text>
    </comment>
    <comment ref="A147" authorId="0" shapeId="0" xr:uid="{34853D44-3E0B-48F6-B089-B270E04847D7}">
      <text>
        <r>
          <rPr>
            <sz val="9"/>
            <color indexed="81"/>
            <rFont val="MS P ゴシック"/>
            <family val="3"/>
            <charset val="128"/>
          </rPr>
          <t>Insight iXlW00001C0000147R0585671234S00000292P01248LAocjBAQBF1NjaVRlZ2ljLmRhdGEuTW9sZWN1bGUBbwF/ARJTY2lUZWdpYy5Nb2xlY3VsZQAAAQFkAv5qAQAAAAIAAgEQGAAAAPz8APwAAgAAAAAAAPC/AsgpOpLLf/K/AiNseHqlLN8/AAAAABgAAAD8/AD8AAIAAAAAAADwvwKPU3Qkl//kvwLkFB3J5T/YvwAAAAAcAAAA/PwA/AACAAAAAAAA8L8C4lgXt9EA1j8C5BQdyeU/2L8AAAAAGAAAAPz8APwAAgAAAAAAAPC/AnGsi9toAOW/Akp7gy9MpvU/AAAAABwAAAD8/AD8AAIAAAAAAADwvwId6+I2GsACQALkFB3J5T/YvwAAAAAYAAAA/PwA/AACAAAAAAAA8L8CcayL22gA6z8Ce6UsQxzr878AAAAAGAAAAPz8APwAAgAAAAAAAPC/AnGsi9toAOs/AiNseHqlLN8/AAAAACAAAAD8/AD8AAIAAAAAAADwvwI51sVtNIDyvwL/Q/rt68ABQAAAAAAcAAAA/PwA/AACAAAAAAAA8L8C5BQdyeU/BcAC5BQdyeU/2L8AAAAAGAAAAPz8APwAAgAAAAAAAPC/AuQUHcnlPwHAAiNseHqlLN8/AAAAABgAAAD8/AD8AAIAAAAAAADwvwI51sVtNID9PwIjbHh6pSzfPwAAAAAYAAAA/PwA/AACAAAAAAAA8L8COdbFbTSA/T8Ce6UsQxzr878AAAAAGAAAAPz8APwAAgAAAAAAAPC/AsgpOpLLf/K/AnulLEMc6/O/AAAAACAAAAD8/AD8AAIAAAAAAADwvwIep+hILv/VPwK7Jw8Ltab1PwAAAAAYAAAA/PwA/AACAAAAAAAA8L8C5BQdyeU/AcACe6UsQxzr878AAAAAGAAAAPz8APwAAgAAAAAAAPC/Ah3r4jYawApAAuQUHcnlP9i/AAAAAAERBAABZQgIAAAAAAAAAAgEAWUEAAAAAAAAAAAMAAFlBAAAAAAAAAAAECgBZQQAAAAAAAAAABQIAWUEAAAAAAAAAAAYCAFlBAAAAAAAAAAAHAwBZQgAAAAAAAAAACAkAWUICAAAAAAAAAAkAAFlBAAAAAAAAAAAKBgBZQQAAAAAAAAAACwUAWUEAAAAAAAAAAAwBAFlBAAAAAAAAAAANAwBZQQAAAAAAAAAADggAWUEAAAAAAAAAAA8EAFlBAAAAAAAAAAAMDgBZQgIAAAAAAAAACwQAWUEAAAAAAAAAAAAAAAA</t>
        </r>
      </text>
    </comment>
    <comment ref="A148" authorId="0" shapeId="0" xr:uid="{80535743-BB10-40B8-A4AF-987441BCD92A}">
      <text>
        <r>
          <rPr>
            <sz val="9"/>
            <color indexed="81"/>
            <rFont val="MS P ゴシック"/>
            <family val="3"/>
            <charset val="128"/>
          </rPr>
          <t>Insight iXlW00001C0000148R0585671234S00000294P00964LAocjBAQBF1NjaVRlZ2ljLmRhdGEuTW9sZWN1bGUBbwF/ARJTY2lUZWdpYy5Nb2xlY3VsZQAAAQFkAv5qAQAAAAIAAjAcAAAA/PwA/AACAAAAAAAA8L8C++3rwDkjur8CKjqSy39I378AAAAAGAAAAPz8APwAAgAAAAAAAPC/Avvt68A5I7q/AuviNhrAW+A/AAAAABwAAAD8/AD8AAIAAAAAAADwvwJfukkMAivrPwIs9pfdk4fpvwAAAAAYAAAA/PwA/AACAAAAAAAA8L8CX7pJDAIr6z8CArwFEhQ/6j8AAAAAHAAAAPz8APwAAgAAAAAAAPC/AkM+6Nms+u6/AnZxGw3gLfA/AAAAABgAAAD8/AD8AAIAAAAAAADwvwJDPujZrPruvwIVHcnlP6TvvwAAAAAYAAAA/PwA/AACAAAAAAAA8L8C6Ugu/yH99j8Cx7q4jQbwhj8AAAAAGAAAAPz8APwAAgAAAAAAAPC/AmN/2T15WP2/Aio6kst/SN+/AAAAABgAAAD8/AD8AAIAAAAAAADwvwJjf9k9eVj9vwLr4jYawFvgPwAAAAAcAAAA/PwA/AACAAAAAAAA8L8C0m9fB86ZBcACFR3J5T+k778AAAAAGAAAAPz8APwAAgAAAAAAAPC/AnUkl/+QfgNAAse6uI0G8IY/AAAAABgAAAD8/AD8AAIAAAAAAADwvwJ1JJf/kH4HQAJvowG8BRLsPwAAAAA0BAABZQQAAAAAAAAAAAgAAWUEAAAAAAAAAAAMBAFlCAgAAAAAAAAAEAQBZQQAAAAAAAAAABQAAWUEAAAAAAAAAAAYCAFlCAwAAAAAAAAAHBQBZQgIAAAAAAAAACAcAWUEAAAAAAAAAAAkHAFlBAAAAAAAAAAAKBgBZQQAAAAAAAAAACwoAWUEAAAAAAAAAAAMGAFlBAAAAAAAAAAAECABZQgIAAAAAAAAAAAAAAA=</t>
        </r>
      </text>
    </comment>
    <comment ref="A149" authorId="0" shapeId="0" xr:uid="{3968CCB8-1253-44A1-89C5-DD6FD1065ADF}">
      <text>
        <r>
          <rPr>
            <sz val="9"/>
            <color indexed="81"/>
            <rFont val="MS P ゴシック"/>
            <family val="3"/>
            <charset val="128"/>
          </rPr>
          <t>Insight iXlW00001C0000149R0585671234S00000296P01088LAocjBAQBF1NjaVRlZ2ljLmRhdGEuTW9sZWN1bGUBbwF/ARJTY2lUZWdpYy5Nb2xlY3VsZQAAAQFkAv5qAQAAAAIAAjgYAAAA/PwA/AACAAAAAAAA8L8CPSzUmuYdCMACRwN4CyQo6r8AAAAAGAAAAPz8APwAAgAAAAAAAPC/Ahx8YTJVMAHAAo4G8BZIUNS/AAAAABgAAAD8/AD8AAIAAAAAAADwvwL2l92Th4X0vwJHA3gLJCjqvwAAAAAYAAAA/PwA/AACAAAAAAAA8L8C097gC5Op2r8CjgbwFkhQ1L8AAAAAIAAAAPz8APwAAgAAAAAAAPC/AjSitDf4wtw/AkcDeAskKOq/AAAAABgAAAD8/AD8AAIAAAAAAADwvwJANV66SQz1PwKOBvAWSFDUvwAAAAAYAAAA/PwA/AACAAAAAAAA8L8CuR6F61G49j8CJuSDns2q5T8AAAAAGAAAAPz8APwAAgAAAAAAAPC/AjojSnuDLwNAAlK4HoXrUew/AAAAABwAAAD8/AD8AAIAAAAAAADwvwICTYQNTy8HQALb+X5qvHSTPwAAAAAYAAAA/PwA/AACAAAAAAAA8L8C2xt8YTLVAUACI2x4eqUs578AAAAAHAAAAPz8APwAAgAAAAAAAPC/AtPe4AuTqdq/AtejcD0K1+U/AAAAABgAAAD8/AD8AAIAAAAAAADwvwL2l92Th4X0vwLsUbgehevyPwAAAAAcAAAA/PwA/AACAAAAAAAA8L8CHHxhMlUwAcACufyH9NvX5T8AAAAAAREAAAD8/AD8AAIAAAAAAADwvwJos+pztZUNQALl8h/Sb1/HPwAAAAA4AAQBZQQAAAAAAAAAAAQIAWUIDAAAAAAAAAAIDAFlBAAAAAAAAAAADBABZQQAAAAAAAAAABQQAWUEAAAAAAAAAAAUGAFlBAAAAAAAAAAAGBwBZQQAAAAAAAAAABwgAWUEAAAAAAAAAAAgJAFlBAAAAAAAAAAAJBQBZQQAAAAAAAAAAAwoAWUICAAAAAAAAAAoLAFlBAAAAAAAAAAALDABZQgIAAAAAAAAADAEAWUEAAAAAAAAAAAAAAAA</t>
        </r>
      </text>
    </comment>
    <comment ref="A150" authorId="0" shapeId="0" xr:uid="{489B56EC-7F5E-4D5F-8B30-2DE86C64195C}">
      <text>
        <r>
          <rPr>
            <sz val="9"/>
            <color indexed="81"/>
            <rFont val="MS P ゴシック"/>
            <family val="3"/>
            <charset val="128"/>
          </rPr>
          <t>Insight iXlW00001C0000150R0585671234S00000298P00964LAocjBAQBF1NjaVRlZ2ljLmRhdGEuTW9sZWN1bGUBbwF/ARJTY2lUZWdpYy5Nb2xlY3VsZQAAAQFkAv5qAQAAAAIAAjAcAAAA/PwA/AACAAAAAAAA8L8C++3rwDkjur8CKjqSy39I378AAAAAGAAAAPz8APwAAgAAAAAAAPC/Avvt68A5I7q/AuviNhrAW+A/AAAAABwAAAD8/AD8AAIAAAAAAADwvwJfukkMAivrPwIs9pfdk4fpvwAAAAAYAAAA/PwA/AACAAAAAAAA8L8CX7pJDAIr6z8CArwFEhQ/6j8AAAAAHAAAAPz8APwAAgAAAAAAAPC/AkM+6Nms+u6/AnZxGw3gLfA/AAAAABgAAAD8/AD8AAIAAAAAAADwvwJDPujZrPruvwIVHcnlP6TvvwAAAAAYAAAA/PwA/AACAAAAAAAA8L8C6Ugu/yH99j8Cx7q4jQbwhj8AAAAAGAAAAPz8APwAAgAAAAAAAPC/AmN/2T15WP2/Aio6kst/SN+/AAAAABgAAAD8/AD8AAIAAAAAAADwvwJjf9k9eVj9vwLr4jYawFvgPwAAAAABIwAAAPz8APwAAgAAAAAAAPC/AtJvXwfOmQXAAhUdyeU/pO+/AAAAABgAAAD8/AD8AAIAAAAAAADwvwJ1JJf/kH4DQALHuriNBvCGPwAAAAAYAAAA/PwA/AACAAAAAAAA8L8CdSSX/5B+B0ACb6MBvAUS7D8AAAAANAQAAWUEAAAAAAAAAAAIAAFlBAAAAAAAAAAADAQBZQgIAAAAAAAAABAEAWUEAAAAAAAAAAAUAAFlBAAAAAAAAAAAGAgBZQgMAAAAAAAAABwUAWUICAAAAAAAAAAgHAFlBAAAAAAAAAAAJBwBZQQAAAAAAAAAACgYAWUEAAAAAAAAAAAsKAFlBAAAAAAAAAAADBgBZQQAAAAAAAAAABAgAWUICAAAAAAAAAAAAAAA</t>
        </r>
      </text>
    </comment>
    <comment ref="A151" authorId="0" shapeId="0" xr:uid="{B94D7927-3C48-407E-BDCB-4F7929F6832F}">
      <text>
        <r>
          <rPr>
            <sz val="9"/>
            <color indexed="81"/>
            <rFont val="MS P ゴシック"/>
            <family val="3"/>
            <charset val="128"/>
          </rPr>
          <t>Insight iXlW00001C0000151R0585671234S00000300P01180LAocjBAQBF1NjaVRlZ2ljLmRhdGEuTW9sZWN1bGUBbwF/ARJTY2lUZWdpYy5Nb2xlY3VsZQAAAQFkAv5qAQAAAAIAAjwgAAAA/PwA/AACAAAAAAAA8L8CchsN4C2Q8r8CVOOlm8Qg+T8AAAAAGAAAAPz8APwAAgAAAAAAAPC/AqhXyjLEsdq/AkhQ/Bhz1+w/AAAAABwAAAD8/AD8AAIAAAAAAADwvwLByqFFtvPhPwI6kst/SL/xPwAAAAAYAAAA/PwA/AACAAAAAAAA8L8CYOXQItv58D8CxY8xdy0hzz8AAAAAHAAAAPz8APwAAgAAAAAAAPC/AoZa07zjFNk/AgAAAAAAAOC/AAAAABgAAAD8/AD8AAIAAAAAAADwvwLG/rJ78rDgvwIkufyH9Nu3vwAAAAAYAAAA/PwA/AACAAAAAAAA8L8Cxv6ye/Kw4L8Ckst/SL998b8AAAAAGAAAAPz8APwAAgAAAAAAAPC/AqXfvg6cM/a/ApPLf0i/ffm/AAAAABwAAAD8/AD8AAIAAAAAAADwvwLzH9JvXwcCwAKSy39Iv33xvwAAAAAYAAAA/PwA/AACAAAAAAAA8L8C8x/Sb18HAsACJLn8h/Tbt78AAAAAGAAAAPz8APwAAgAAAAAAAPC/AqXfvg6cM/a/ArfRAN4CCdo/AAAAABgAAAD8/AD8AAIAAAAAAADwvwLEQq1p3nEAQAL/Q/rt68DBPwAAAAAYAAAA/PwA/AACAAAAAAAA8L8CCvmgZ7PqBkACI9v5fmq83L8AAAAAGAAAAPz8APwAAgAAAAAAAPC/AsZtNIC3wAdAAtv5fmq8dOE/AAAAAAERAAAA/PwA/AACAAAAAAAA8L8CLdSa5h0nDkAC1CtlGeJYh78AAAAAARAABAFlCAAAAAAAAAAABAgBZQQAAAAAAAAAAAgMAWUEAAAAAAAAAAAMEAFlCAgAAAAAAAAAEBQBZQQAAAAAAAAAABQEAWUEAAAAAAAAAAAUGAFlBAAAAAAAAAAAGBwBZQQAAAAAAAAAABwgAWUEAAAAAAAAAAAgJAFlBAAAAAAAAAAAJCgBZQQAAAAAAAAAACgUAWUEAAAAAAAAAAAMLAFlBAAAAAAAAAAALDABZQQAAAAAAAAAADA0AWUEAAAAAAAAAAA0LAFlBAAAAAAAAAAAAAAAAA==</t>
        </r>
      </text>
    </comment>
    <comment ref="A152" authorId="0" shapeId="0" xr:uid="{1DF5320F-D477-4117-AF23-C23DB91FAB5D}">
      <text>
        <r>
          <rPr>
            <sz val="9"/>
            <color indexed="81"/>
            <rFont val="MS P ゴシック"/>
            <family val="3"/>
            <charset val="128"/>
          </rPr>
          <t>Insight iXlW00001C0000152R0585671234S00000302P00932LAocjBAQBF1NjaVRlZ2ljLmRhdGEuTW9sZWN1bGUBbwF/ARJTY2lUZWdpYy5Nb2xlY3VsZQAAAQFkAv5qAQAAAAIAAjAcAAAA/PwA/AACAAAAAAAA8L8CT0ATYcPTAUACWoY41sVt4L8AAAAAGAAAAPz8APwAAgAAAAAAAPC/AlwgQfFjzPU/AlOWIY51cYu/AAAAABgAAAD8/AD8AAIAAAAAAADwvwJcIEHxY8z1PwKneccpOpLvPwAAAAAcAAAA/PwA/AACAAAAAAAA8L8CaQBvgQTF3z8C1LzjFB3J9z8AAAAAGAAAAPz8APwAAgAAAAAAAPC/Ap6AJsKGp9e/Aqd5xyk6ku8/AAAAABgAAAD8/AD8AAIAAAAAAADwvwKegCbChqfXvwJTliGOdXGLvwAAAAAYAAAA/PwA/AACAAAAAAAA8L8CaQBvgQTF3z8CWoY41sVt4L8AAAAAGAAAAPz8APwAAgAAAAAAAPC/AmkAb4EExfO/AlqGONbFbeC/AAAAABgAAAD8/AD8AAIAAAAAAADwvwI1gLdAguIBwAJahjjWxW3gvwAAAAAYAAAA/PwA/AACAAAAAAAA8L8CaQBvgQTF+78CbqMBvAUS9r8AAAAAAREAAAD8/AD8AAIAAAAAAADwvwK1pnnHKToIQALb+X5qvHSjPwAAAAABEQAAAPz8APwAAgAAAAAAAPC/AulILv8hPRBAAmUZ4lgXt7E/AAAAACwABAFlBAAAAAAAAAAABAgBZQQAAAAAAAAAAAgMAWUICAAAAAAAAAAMEAFlBAAAAAAAAAAAEBQBZQgIAAAAAAAAABQYAWUEAAAAAAAAAAAYBAFlCAwAAAAAAAAAFBwBZQQAAAAAAAAAABwgAWUEAAAAAAAAAAAgJAFlBAAAAAAAAAAAJBwBZQQAAAAAAAAAAAAAAAA=</t>
        </r>
      </text>
    </comment>
    <comment ref="A153" authorId="0" shapeId="0" xr:uid="{AD50D696-4342-4FA1-B3D2-B4AD8525FA22}">
      <text>
        <r>
          <rPr>
            <sz val="9"/>
            <color indexed="81"/>
            <rFont val="MS P ゴシック"/>
            <family val="3"/>
            <charset val="128"/>
          </rPr>
          <t>Insight iXlW00001C0000153R0585671234S00000304P01124LAocjBAQBF1NjaVRlZ2ljLmRhdGEuTW9sZWN1bGUBbwF/ARJTY2lUZWdpYy5Nb2xlY3VsZQAAAQFkAv5qAQAAAAIAAjgYAAAA/PwA/AACAAAAAAAA8L8C9dvXgXNGxD8CT9GRXP5Dqj8AAAAAHAAAAPz8APwAAgAAAAAAAPC/Av32deCcEeU/Apjdk4eFWu0/AAAAABgAAAD8/AD8AAIAAAAAAADwvwJ6WKg1zTvqvwKC4seYu5bQPwAAAAAcAAAA/PwA/AACAAAAAAAA8L8C/fZ14JwR5T8CUfwYc9cS6r8AAAAAHAAAAPz8APwAAgAAAAAAAPC/Aq7YX3ZPHoa/AlR0JJf/kPo/AAAAABgAAAD8/AD8AAIAAAAAAADwvwJ/+zpwzoj6PwKY3ZOHhVrtPwAAAAAYAAAA/PwA/AACAAAAAAAA8L8Cayv2l92T7b8CV+wvuycP9D8AAAAAGAAAAPz8APwAAgAAAAAAAPC/AoenV8oyRAFAAk/RkVz+Q6o/AAAAABgAAAD8/AD8AAIAAAAAAADwvwIOT6+UZYj6PwJvowG8BRLqvwAAAAAYAAAA/PwA/AACAAAAAAAA8L8CxbEubqMB+b8CelioNc072r8AAAAAASMAAAD8/AD8AAIAAAAAAADwvwKHp1fKMkQJQAJP0ZFc/kOqPwAAAAAYAAAA/PwA/AACAAAAAAAA8L8Cfh04Z0TpBMAC+1xtxf6y9b8AAAAAGAAAAPz8APwAAgAAAAAAAPC/AiupE9BE2Pm/AmFUUiegifa/AAAAABgAAAD8/AD8AAIAAAAAAADwvwIEeAskKH4EwAKmLEMc6+LWvwAAAAABEAQAAWUEAAAAAAAAAAAIAAFlCAgAAAAAAAAADAABZQQAAAAAAAAAABAEAWUEAAAAAAAAAAAUBAFlBAAAAAAAAAAAGAgBZQQAAAAAAAAAABwgAWUEAAAAAAAAAAAgDAFlCAgAAAAAAAAAJAgBZQQAAAAAAAAAACgcAWUEAAAAAAAAAAAsNAFlBAAAAAAAAAAAMCQBZQQAAAAAAAAAADQkAWUEAAAAAAAAAAAYEAFlCAgAAAAAAAAAFBwBZQgIAAAAAAAAADAsAWUEAAAAAAAAAAAAAAAA</t>
        </r>
      </text>
    </comment>
    <comment ref="A154" authorId="0" shapeId="0" xr:uid="{AD4D262C-3730-40E5-BC53-0B6945F0468D}">
      <text>
        <r>
          <rPr>
            <sz val="9"/>
            <color indexed="81"/>
            <rFont val="MS P ゴシック"/>
            <family val="3"/>
            <charset val="128"/>
          </rPr>
          <t>Insight iXlW00001C0000154R0585671234S00000306P00804LAocjBAQBF1NjaVRlZ2ljLmRhdGEuTW9sZWN1bGUBbwF/ARJTY2lUZWdpYy5Nb2xlY3VsZQAAAQFkAv5qAQAAAAIAAigYAAAA/PwA/AACAAAAAAAA8L8CHA3gLZCg0L8CZ2ZmZmZm1j8AAAAAHAAAAPz8APwAAgAAAAAAAPC/AhwN4C2QoNC/As3MzMzMzOS/AAAAABwAAAD8/AD8AAIAAAAAAADwvwL2udqK/WXjPwI0MzMzMzPrPwAAAAAYAAAA/PwA/AACAAAAAAAA8L8CPb1SliGO9z8CzczMzMzM5L8AAAAAHAAAAPz8APwAAgAAAAAAAPC/AoljXdxGA/K/AjQzMzMzM+s/AAAAABgAAAD8/AD8AAIAAAAAAADwvwI9vVKWIY73PwJnZmZmZmbWPwAAAAAYAAAA/PwA/AACAAAAAAAA8L8C9rnaiv1l4z8CZ2ZmZmZm8r8AAAAAHAAAAPz8APwAAgAAAAAAAPC/Ar8OnDOitAJAAmdmZmZmZvK/AAAAABgAAAD8/AD8AAIAAAAAAADwvwLKw0Ktad7/vwJnZmZmZmbWPwAAAAAYAAAA/PwA/AACAAAAAAAA8L8CP+jZrPrcBsACNDMzMzMz6z8AAAAAKAQAAWUICAAAAAAAAAAIAAFlBAAAAAAAAAAADBQBZQQAAAAAAAAAABAAAWUEAAAAAAAAAAAUCAFlCAgAAAAAAAAAGAQBZQQAAAAAAAAAABwMAWUEAAAAAAAAAAAgEAFlBAAAAAAAAAAAJCABZQQAAAAAAAAAAAwYAWUICAAAAAAAAAAAAAAA</t>
        </r>
      </text>
    </comment>
    <comment ref="A155" authorId="0" shapeId="0" xr:uid="{17A40048-9AC5-49CD-BD39-18CC9E73D57E}">
      <text>
        <r>
          <rPr>
            <sz val="9"/>
            <color indexed="81"/>
            <rFont val="MS P ゴシック"/>
            <family val="3"/>
            <charset val="128"/>
          </rPr>
          <t>Insight iXlW00001C0000155R0585671234S00000308P00892LAocjBAQBF1NjaVRlZ2ljLmRhdGEuTW9sZWN1bGUBbwF/ARJTY2lUZWdpYy5Nb2xlY3VsZQAAAQFkAv5qAQAAAAIAAiwYAAAA/PwA/AACAAAAAAAA8L8CXkvIBz2blb8CjgbwFkhQ3D8AAAAAHAAAAPz8APwAAgAAAAAAAPC/Ail+jLlrCes/AkcDeAskKO4/AAAAABwAAAD8/AD8AAIAAAAAAADwvwJeS8gHPZuVvwK5/If029fhvwAAAAAcAAAA/PwA/AACAAAAAAAA8L8C3gIJih9j7L8CRwN4CyQo7j8AAAAAGAAAAPz8APwAAgAAAAAAAPC/ArHh6ZWyDPy/Ao4G8BZIUNw/AAAAABgAAAD8/AD8AAIAAAAAAADwvwLZ8PRKWQYGwALKVMGopE7cPwAAAAAYAAAA/PwA/AACAAAAAAAA8L8C2fD0SlkGAsACPSzUmuYd278AAAAAGAAAAPz8APwAAgAAAAAAAPC/Alafq63YX/s/Arn8h/Tb1+G/AAAAABgAAAD8/AD8AAIAAAAAAADwvwJWn6ut2F/7PwKOBvAWSFDcPwAAAAAYAAAA/PwA/AACAAAAAAAA8L8CKX6MuWsJ6z8CXf5D+u3r8L8AAAAAHAAAAPz8APwAAgAAAAAAAPC/Asx/SL99nQRAAl3+Q/rt6/C/AAAAADAEAAFlBAAAAAAAAAAACAABZQgIAAAAAAAAAAwAAWUEAAAAAAAAAAAQDAFlBAAAAAAAAAAAFBABZQQAAAAAAAAAABgQAWUEAAAAAAAAAAAcJAFlCAwAAAAAAAAAIAQBZQgIAAAAAAAAACQIAWUEAAAAAAAAAAAoHAFlBAAAAAAAAAAAHCABZQQAAAAAAAAAABgUAWUEAAAAAAAAAAAAAAAA</t>
        </r>
      </text>
    </comment>
    <comment ref="A156" authorId="0" shapeId="0" xr:uid="{8ED79CBB-CD2C-4140-9F18-47760A7008F7}">
      <text>
        <r>
          <rPr>
            <sz val="9"/>
            <color indexed="81"/>
            <rFont val="MS P ゴシック"/>
            <family val="3"/>
            <charset val="128"/>
          </rPr>
          <t>Insight iXlW00001C0000156R0585671234S00000310P00720LAocjBAQBF1NjaVRlZ2ljLmRhdGEuTW9sZWN1bGUBbwF/ARJTY2lUZWdpYy5Nb2xlY3VsZQAAAQFkAv5qAQAAAAIAAigYAAAA/PwA/AACAAAAAAAA8L8CAAAAAAAA4L8AAAAAABwAAAD8/AD8AAIAAAAAAADwvwACg8DKoUW2678AAAAAHAAAAPz8APwAAgAAAAAAAPC/AAKDwMqhRbbrPwAAAAAcAAAA/PwA/AACAAAAAAAA8L8CAAAAAAAA+L8AAAAAABgAAAD8/AD8AAIAAAAAAADwvwIAAAAAAAD4PwAAAAAAGAAAAPz8APwAAgAAAAAAAPC/AQKDwMqhRbbrPwAAAAAYAAAA/PwA/AACAAAAAAAA8L8BAoPAyqFFtuu/AAAAABwAAAD8/AD8AAIAAAAAAADwvwIAAAAAAAAEQAAAAAAAGAAAAPz8APwAAgAAAAAAAPC/AgAAAAAAAADAAoPAyqFFtuu/AAAAABgAAAD8/AD8AAIAAAAAAADwvwIAAAAAAAAAwAKDwMqhRbbrPwAAAAAoBAABZQgIAAAAAAAAAAgAAWUEAAAAAAAAAAAMAAFlBAAAAAAAAAAAEBQBZQQAAAAAAAAAABQIAWUICAAAAAAAAAAYBAFlBAAAAAAAAAAAHBABZQQAAAAAAAAAACAMAWUEAAAAAAAAAAAkDAFlBAAAAAAAAAAAEBgBZQgIAAAAAAAAAAAAAAA=</t>
        </r>
      </text>
    </comment>
    <comment ref="A157" authorId="0" shapeId="0" xr:uid="{68DE18BB-6639-4CCE-9D39-9C953D827C44}">
      <text>
        <r>
          <rPr>
            <sz val="9"/>
            <color indexed="81"/>
            <rFont val="MS P ゴシック"/>
            <family val="3"/>
            <charset val="128"/>
          </rPr>
          <t>Insight iXlW00001C0000157R0585671234S00000312P01104LAocjBAQBF1NjaVRlZ2ljLmRhdGEuTW9sZWN1bGUBbwF/ARJTY2lUZWdpYy5Nb2xlY3VsZQAAAQFkAv5qAQAAAAIAAjgYAAAA/PwA/AACAAAAAAAA8L8CFa5H4XoU6L8Cak3zjlN0tL8AAAAAHAAAAPz8APwAAgAAAAAAAPC/Ailcj8L1KNC/AtZW7C+7J+k/AAAAABwAAAD8/AD8AAIAAAAAAADwvwIpXI/C9SjQvwITg8DKoUXuvwAAAAAYAAAA/PwA/AACAAAAAAAA8L8C9ihcj8L18z8Cak3zjlN0tL8AAAAAHAAAAPz8APwAAgAAAAAAAPC/AnUkl/+Qfu2/AvOwUGuad/g/AAAAABgAAAD8/AD8AAIAAAAAAADwvwLsUbgehevnPwLWVuwvuyfpPwAAAAAYAAAA/PwA/AACAAAAAAAA8L8Cxv6ye/Kw+78C/Knx0k1iwD8AAAAAGAAAAPz8APwAAgAAAAAAAPC/AuxRuB6F6+c/AjEqqRPQRO6/AAAAABgAAAD8/AD8AAIAAAAAAADwvwJ7FK5H4foBQAJqTfOOU3S0vwAAAAAYAAAA/PwA/AACAAAAAAAA8L8CP+jZrPpc/b8C9ihcj8L18T8AAAAAIAAAAPz8APwAAgAAAAAAAPC/AnsUrkfh+gVAAtZW7C+7J+k/AAAAACAAAAD8/AD8AAIAAAAAAADwvwJ7FK5H4foFQAIxKqkT0ETuvwAAAAAYAAAA/PwA/AACAAAAAAAA8L8CJ8KGp1fKA8AC/7J78rBQ4b8AAAAAGAAAAPz8APwAAgAAAAAAAPC/AhwN4C2QIALAAjsBTYQNT/i/AAAAADwEAAFlBAAAAAAAAAAACAABZQQAAAAAAAAAAAwcAWUEAAAAAAAAAAAQBAFlBAAAAAAAAAAAFAQBZQQAAAAAAAAAABgAAWUICAAAAAAAAAAcCAFlCAgAAAAAAAAAIAwBZQQAAAAAAAAAACQYAWUEAAAAAAAAAAAoIAFlCAAAAAAAAAAALCABZQQAAAAAAAAAADAYAWUEAAAAAAAAAAA0MAFlBAAAAAAAAAAAJBABZQgIAAAAAAAAABQMAWUICAAAAAAAAAAAAAAA</t>
        </r>
      </text>
    </comment>
    <comment ref="A158" authorId="0" shapeId="0" xr:uid="{862A8379-00FF-4228-87F1-B5FC02C04849}">
      <text>
        <r>
          <rPr>
            <sz val="9"/>
            <color indexed="81"/>
            <rFont val="MS P ゴシック"/>
            <family val="3"/>
            <charset val="128"/>
          </rPr>
          <t>Insight iXlW00001C0000158R0585671234S00000314P00984LAocjBAQBF1NjaVRlZ2ljLmRhdGEuTW9sZWN1bGUBbwF/ARJTY2lUZWdpYy5Nb2xlY3VsZQAAAQFkAv5qAQAAAAIAAjQYAAAA/PwA/AACAAAAAAAA8L8C4QuTqYLRBcACb4EExY8x6b8AAAAAGAAAAPz8APwAAgAAAAAAAPC/AsIXJlMFo/u/Am+BBMWPMem/AAAAABwAAAD8/AD8AAIAAAAAAADwvwLCFyZTBaPzvwKh+DHmriW0PwAAAAAYAAAA/PwA/AACAAAAAAAA8L8CwhcmUwWj+78CelioNc077j8AAAAAGAAAAPz8APwAAgAAAAAAAPC/Ag6+MJkqGM2/AqH4MeauJbQ/AAAAABgAAAD8/AD8AAIAAAAAAADwvwL5oGez6nPRPwKY/5B++zruPwAAAAAYAAAA/PwA/AACAAAAAAAA8L8CP+jZrPpc9D8CelioNc077j8AAAAAGAAAAPz8APwAAgAAAAAAAPC/Aj/o2az6XPw/AqH4MeauJbQ/AAAAABwAAAD8/AD8AAIAAAAAAADwvwIf9GxWfS4GQAKh+DHmriW0PwAAAAAYAAAA/PwA/AACAAAAAAAA8L8CP+jZrPpc9D8Cb4EExY8x6b8AAAAAHAAAAPz8APwAAgAAAAAAAPC/AvmgZ7Pqc9E/Am+BBMWPMem/AAAAAAERAAAA/PwA/AACAAAAAAAA8L8ChlrTvOOUDEACdnEbDeAtsD8AAAAAAREAAAD8/AD8AAIAAAAAAADwvwLRItv5fmoSQALtDb4wmSq4PwAAAAAsAAQBZQQAAAAAAAAAAAQIAWUEAAAAAAAAAAAIDAFlBAAAAAAAAAAACBABZQQAAAAAAAAAABAUAWUIDAAAAAAAAAAUGAFlBAAAAAAAAAAAGBwBZQgMAAAAAAAAABwgAWUEAAAAAAAAAAAcJAFlBAAAAAAAAAAAJCgBZQgIAAAAAAAAACgQAWUEAAAAAAAAAAAAAAAA</t>
        </r>
      </text>
    </comment>
    <comment ref="A159" authorId="0" shapeId="0" xr:uid="{66627925-AC21-4BB5-A076-74F30E3DAFF7}">
      <text>
        <r>
          <rPr>
            <sz val="9"/>
            <color indexed="81"/>
            <rFont val="MS P ゴシック"/>
            <family val="3"/>
            <charset val="128"/>
          </rPr>
          <t>Insight iXlW00001C0000159R0585671234S00000316P01104LAocjBAQBF1NjaVRlZ2ljLmRhdGEuTW9sZWN1bGUBbwF/ARJTY2lUZWdpYy5Nb2xlY3VsZQAAAQFkAv5qAQAAAAIAAjgYAAAA/PwA/AACAAAAAAAA8L8CtaZ5xyk6sr8CYjJVMCqpQz8AAAAAGAAAAPz8APwAAgAAAAAAAPC/AkcDeAskKOw/AsfctYR80NM/AAAAABwAAAD8/AD8AAIAAAAAAADwvwK1pnnHKTqyvwK06nO1FfvvvwAAAAAcAAAA/PwA/AACAAAAAAAA8L8CWvW52or97b8CTRWMSuoE4D8AAAAAHAAAAPz8APwAAgAAAAAAAPC/AkcDeAskKOw/AuVhodY07/S/AAAAABgAAAD8/AD8AAIAAAAAAADwvwJa9bnaiv3tvwJa9bnaiv33vwAAAAAYAAAA/PwA/AACAAAAAAAA8L8CXW3F/rJ79z8CZ9Xnaiv2378AAAAAGAAAAPz8APwAAgAAAAAAAPC/Au9aQj7o2fy/ArTqc7UV+++/AAAAABgAAAD8/AD8AAIAAAAAAADwvwIvbqMBvAXzPwJBE2HD0yv0PwAAAAAYAAAA/PwA/AACAAAAAAAA8L8C71pCPujZ/L8CYjJVMCqpQz8AAAAAHAAAAPz8APwAAgAAAAAAAPC/Apjdk4eFWgXAAlr1udqK/fe/AAAAABgAAAD8/AD8AAIAAAAAAADwvwKI9NvXgXPOPwLMf0i/fR35PwAAAAAYAAAA/PwA/AACAAAAAAAA8L8CK4cW2c739z8Cb4EExY+xAUAAAAAAGAAAAPz8APwAAgAAAAAAAPC/Ah+F61G4HgFAAmpN845TdO4/AAAAADwEAAFlCAgAAAAAAAAACAABZQQAAAAAAAAAAAwAAWUEAAAAAAAAAAAQCAFlBAAAAAAAAAAAFAgBZQQAAAAAAAAAABgEAWUEAAAAAAAAAAAcJAFlBAAAAAAAAAAAIAQBZQQAAAAAAAAAACQMAWUICAAAAAAAAAAoHAFlBAAAAAAAAAAALCABZQQAAAAAAAAAADAgAWUEAAAAAAAAAAA0IAFlBAAAAAAAAAAAGBABZQgIAAAAAAAAABQcAWUICAAAAAAAAAAAAAAA</t>
        </r>
      </text>
    </comment>
    <comment ref="A160" authorId="0" shapeId="0" xr:uid="{CAFC5169-E4F8-49A5-A8C8-A454DCF67AFB}">
      <text>
        <r>
          <rPr>
            <sz val="9"/>
            <color indexed="81"/>
            <rFont val="MS P ゴシック"/>
            <family val="3"/>
            <charset val="128"/>
          </rPr>
          <t>Insight iXlW00001C0000160R0585671234S00000318P01108LAocjBAQBF1NjaVRlZ2ljLmRhdGEuTW9sZWN1bGUBbwF/ARJTY2lUZWdpYy5Nb2xlY3VsZQAAAQFkAv5qAQAAAAIAAjgYAAAA/PwA/AACAAAAAAAA8L8COGdEaW9wAEACYAfOGVHa578AAAAAHAAAAPz8APwAAgAAAAAAAPC/Amx4eqUsQ/I/AszuycNCrdW/AAAAABwAAAD8/AD8AAIAAAAAAADwvwLQRNjw9MoFQAJIUPwYc9divwAAAAAYAAAA/PwA/AACAAAAAAAA8L8C0ETY8PTKAUACM8SxLm6j6z8AAAAAGAAAAPz8APwAAgAAAAAAAPC/AuVhodY07/M/AgfwFkhQ/OQ/AAAAABgAAAD8/AD8AAIAAAAAAADwvwKrYFRSJ6DRPwJm9+RhodbqvwAAAAAcAAAA/PwA/AACAAAAAAAA8L8CQxzr4jYaAkACayv2l92T+78AAAAAGAAAAPz8APwAAgAAAAAAAPC/Ai6QoPgx5uK/AszuycNCrdW/AAAAABgAAAD8/AD8AAIAAAAAAADwvwKGWtO845QCwAKaCBueXinlPwAAAAABIwAAAPz8APwAAgAAAAAAAPC/AqcKRiV1ggnAAk2EDU+vlPI/AAAAABgAAAD8/AD8AAIAAAAAAADwvwIukKD4MebivwKaCBueXinlPwAAAAAYAAAA/PwA/AACAAAAAAAA8L8CWag1zTtO978CZvfkYaHW6r8AAAAAGAAAAPz8APwAAgAAAAAAAPC/AoZa07zjlALAAszuycNCrdW/AAAAABgAAAD8/AD8AAIAAAAAAADwvwJZqDXNO073vwJNhA1Pr5TyPwAAAAA8BAABZQQAAAAAAAAAAAgAAWUICAAAAAAAAAAMCAFlBAAAAAAAAAAAEAQBZQQAAAAAAAAAABQEAWUEAAAAAAAAAAAYAAFlBAAAAAAAAAAAHBQBZQQAAAAAAAAAACAwAWUIDAAAAAAAAAAkIAFlBAAAAAAAAAAAKBwBZQQAAAAAAAAAACwcAWUIDAAAAAAAAAAwLAFlBAAAAAAAAAAANCgBZQgIAAAAAAAAABAMAWUICAAAAAAAAAA0IAFlBAAAAAAAAAAAAAAAAA==</t>
        </r>
      </text>
    </comment>
    <comment ref="A161" authorId="0" shapeId="0" xr:uid="{26EFC1A2-24FC-4F5A-B44E-19D9D5B64B47}">
      <text>
        <r>
          <rPr>
            <sz val="9"/>
            <color indexed="81"/>
            <rFont val="MS P ゴシック"/>
            <family val="3"/>
            <charset val="128"/>
          </rPr>
          <t>Insight iXlW00001C0000161R0585671234S00000320P01324LAocjBAQBF1NjaVRlZ2ljLmRhdGEuTW9sZWN1bGUBbwF/ARJTY2lUZWdpYy5Nb2xlY3VsZQAAAQFkAv5qAQAAAAIAAgERGAAAAPz8APwAAgAAAAAAAPC/AqCrrdhfdgHAAibkg57NqvS/AAAAABwAAAD8/AD8AAIAAAAAAADwvwK06nO1Ffv1vwK7SQwCK4fmvwAAAAAYAAAA/PwA/AACAAAAAAAA8L8CYqHWNO+4AEACjGzn+6nx0j8AAAAAHAAAAPz8APwAAgAAAAAAAPC/ArTqc7UV+/2/AhrAWyBB8QHAAAAAABgAAAD8/AD8AAIAAAAAAADwvwIRNjy9UpbzPwJGtvP91HjpPwAAAAAYAAAA/PwA/AACAAAAAAAA8L8CZ9Xnaiv2678CGsBbIEHxAcAAAAAAGAAAAPz8APwAAgAAAAAAAPC/ArTqc7UV+/W/Aoxs5/up8dI/AAAAABgAAAD8/AD8AAIAAAAAAADwvwJR/Bhz1xLivwIm5IOezar0vwAAAAAYAAAA/PwA/AACAAAAAAAA8L8CP1dbsb/s1j8CjGzn+6nx0j8AAAAAGAAAAPz8APwAAgAAAAAAAPC/AuQUHcnlP+C/Aka28/3UeOk/AAAAABwAAAD8/AD8AAIAAAAAAADwvwJvowG8BRIJwAI17zhFR3LvvwAAAAAkAAAA/PwA/AACAAAAAAAA8L8CYqHWNO+4BEACZTvfT42X8j8AAAAAJAAAAPz8APwAAgAAAAAAAPC/AoNRSZ2ApgdAAuomMQisHMq/AAAAACQAAAD8/AD8AAIAAAAAAADwvwLEQq1p3nH5PwI+CtejcD3ivwAAAAAYAAAA/PwA/AACAAAAAAAA8L8CETY8vVKW8z8CI9v5fmq8/D8AAAAAGAAAAPz8APwAAgAAAAAAAPC/Aj9XW7G/7NY/ApLtfD81XgJAAAAAABgAAAD8/AD8AAIAAAAAAADwvwLkFB3J5T/gvwIj2/l+arz8PwAAAAABEgQAAWUEAAAAAAAAAAAIEAFlBAAAAAAAAAAADAABZQgIAAAAAAAAABAgAWUEAAAAAAAAAAAUDAFlBAAAAAAAAAAAGAQBZQQAAAAAAAAAABwEAWUEAAAAAAAAAAAgJAFlCAwAAAAAAAAAJBgBZQQAAAAAAAAAACgAAWUEAAAAAAAAAAAsCAFlBAAAAAAAAAAAMAgBZQQAAAAAAAAAADQIAWUEAAAAAAAAAAA4PAFlBAAAAAAAAAAAPAEQAWUICAAAAAAAAAABECQBZQQAAAAAAAAAABwUAWUICAAAAAAAAAAQOAFlCAwAAAAAAAAAAAAAAA==</t>
        </r>
      </text>
    </comment>
    <comment ref="A162" authorId="0" shapeId="0" xr:uid="{3B869BF2-E92A-41E4-A674-23485DA2C19E}">
      <text>
        <r>
          <rPr>
            <sz val="9"/>
            <color indexed="81"/>
            <rFont val="MS P ゴシック"/>
            <family val="3"/>
            <charset val="128"/>
          </rPr>
          <t>Insight iXlW00001C0000162R0585671234S00000322P01704LAocjBAQBF1NjaVRlZ2ljLmRhdGEuTW9sZWN1bGUBbwF/ARJTY2lUZWdpYy5Nb2xlY3VsZQAAAQFkAv5qAQAAAAIAAgEWGAAAAPz8APwAAgAAAAAAAPC/AtnO91PjJQBAArhAguLHmLu/AAAAABwAAAD8/AD8AAIAAAAAAADwvwL3deCcEaXwPwKrYFRSJ6C5PwAAAAAYAAAA/PwA/AACAAAAAAAA8L8CbAn5oGczBMACHHxhMlUw1j8AAAAAHAAAAPz8APwAAgAAAAAAAPC/AmFUUiegiQLAAlHaG3xhMvU/AAAAABgAAAD8/AD8AAIAAAAAAADwvwKWsgxxrIv6vwLJBz2bVZ/DvwAAAAAYAAAA/PwA/AACAAAAAAAA8L8CHVpkO99P7b8CbjSAt0CC4D8AAAAAIAAAAPz8APwAAgAAAAAAAPC/AjnWxW00gAVAAvjCZKpgVOQ/AAAAABgAAAD8/AD8AAIAAAAAAADwvwKNuWsJ+SALwALJBz2bVZ/DvwAAAAAYAAAA/PwA/AACAAAAAAAA8L8ClrIMcayL+r8C+aBns+pz8r8AAAAAGAAAAPz8APwAAgAAAAAAAPC/AnxhMlUwKvW/AjtwzojS3vY/AAAAACAAAAD8/AD8AAIAAAAAAADwvwIfhetRuJ4CQAIawFsgQfHwvwAAAAAYAAAA/PwA/AACAAAAAAAA8L8C2BLyQc9m5z8CqTXNO07R8D8AAAAAGAAAAPz8APwAAgAAAAAAAPC/AuGcEaW9wdc/Avp+arx0k+S/AAAAABgAAAD8/AD8AAIAAAAAAADwvwJ88rBQa5rPvwK/nxov3ST0PwAAAAAYAAAA/PwA/AACAAAAAAAA8L8CJCh+jLlr478CYAfOGVHa278AAAAAGAAAAPz8APwAAgAAAAAAAPC/AhdqTfOOUw1AAl2PwvUoXNs/AAAAABgAAAD8/AD8AAIAAAAAAADwvwKNuWsJ+SALwAL5oGez6nPyvwAAAAAYAAAA/PwA/AACAAAAAAAA8L8CbAn5oGczBMAC+aBns+pz+r8AAAAAAREAAAD8/AD8AAIAAAAAAADwvwLzH9JvXwcRwAKI9NvXgXP6vwAAAAAYAAAA/PwA/AACAAAAAAAA8L8C6Ugu/yH9DkACIR/0bFZ99j8AAAAAGAAAAPz8APwAAgAAAAAAAPC/At6Th4VakxJAAgjOGVHaG8w/AAAAABgAAAD8/AD8AAIAAAAAAADwvwILtaZ5x6kLQALJBz2bVZ/hvwAAAAABGAQAAWUEAAAAAAAAAAAIEAFlCAwAAAAAAAAADCQBZQQAAAAAAAAAABAUAWUEAAAAAAAAAAAUOAFlBAAAAAAAAAAAGAABZQQAAAAAAAAAABwIAWUEAAAAAAAAAAAgEAFlBAAAAAAAAAAAJBQBZQQAAAAAAAAAACgAAWUIAAAAAAAAAAAsBAFlBAAAAAAAAAAAMAQBZQQAAAAAAAAAADQsAWUEAAAAAAAAAAA4MAFlBAAAAAAAAAAAPBgBZQQAAAAAAAAAAAEQAREBZQQAAAAAAAAAAAERIAFlCAgAAAAAAAAAARIBEAFlBAAAAAAAAAAAARM8AWUEAAAAAAAAAAABFDwBZQQAAAAAAAAAAAEVPAFlBAAAAAAAAAAANBQBZQQAAAAAAAAAAAgMAWUEAAAAAAAAAAAcARABZQgIAAAAAAAAAAAAAAA=</t>
        </r>
      </text>
    </comment>
    <comment ref="A163" authorId="0" shapeId="0" xr:uid="{3CCF7BDF-D1A9-4CEF-A8DD-52E7E4236E7D}">
      <text>
        <r>
          <rPr>
            <sz val="9"/>
            <color indexed="81"/>
            <rFont val="MS P ゴシック"/>
            <family val="3"/>
            <charset val="128"/>
          </rPr>
          <t>Insight iXlW00001C0000163R0585671234S00000324P00964LAocjBAQBF1NjaVRlZ2ljLmRhdGEuTW9sZWN1bGUBbwF/ARJTY2lUZWdpYy5Nb2xlY3VsZQAAAQFkAv5qAQAAAAIAAjAcAAAA/PwA/AACAAAAAAAA8L8CXCBB8WPM3b8CXtxGA3gL3L8AAAAAGAAAAPz8APwAAgAAAAAAAPC/AhueXinLEPa/AjNVMCqpE6C/AAAAABwAAAD8/AD8AAIAAAAAAADwvwKmLEMc62IAwAJFaW/whcnovwAAAAAYAAAA/PwA/AACAAAAAAAA8L8CS1mGONbF+L8C5BQdyeU/+r8AAAAAGAAAAPz8APwAAgAAAAAAAPC/AiBj7lpCPuK/As6qz9VW7Pa/AAAAABgAAAD8/AD8AAIAAAAAAADwvwKrYFRSJ6DZPwIVHcnlP6SvPwAAAAAcAAAA/PwA/AACAAAAAAAA8L8CbHh6pSxD9D8C6Ugu/yH9+D8AAAAAHAAAAPz8APwAAgAAAAAAAPC/AjEIrBxaZPm/AkLxY8xdS+4/AAAAABgAAAD8/AD8AAIAAAAAAADwvwKrYFRSJ6DZPwLpSC7/If3wPwAAAAAYAAAA/PwA/AACAAAAAAAA8L8CV+wvuycPAUAC6Ugu/yH98D8AAAAAGAAAAPz8APwAAgAAAAAAAPC/Amx4eqUsQ/Q/Al7cRgN4C9y/AAAAABgAAAD8/AD8AAIAAAAAAADwvwJX7C+7Jw8BQAIVHcnlP6SvPwAAAAA0BAABZQQAAAAAAAAAAAgEAWUICAAAAAAAAAAMEAFlCAgAAAAAAAAAEAABZQQAAAAAAAAAABQAAWUEAAAAAAAAAAAYIAFlCAgAAAAAAAAAHAQBZQQAAAAAAAAAACAUAWUEAAAAAAAAAAAkLAFlCAgAAAAAAAAAKBQBZQgMAAAAAAAAACwoAWUEAAAAAAAAAAAMCAFlBAAAAAAAAAAAGCQBZQQAAAAAAAAAAAAAAAA=</t>
        </r>
      </text>
    </comment>
    <comment ref="A164" authorId="0" shapeId="0" xr:uid="{B54AB967-02C7-44C7-AAE4-57DDFFD4C83E}">
      <text>
        <r>
          <rPr>
            <sz val="9"/>
            <color indexed="81"/>
            <rFont val="MS P ゴシック"/>
            <family val="3"/>
            <charset val="128"/>
          </rPr>
          <t>Insight iXlW00001C0000164R0585671234S00000326P01832LAocjBAQBF1NjaVRlZ2ljLmRhdGEuTW9sZWN1bGUBbwF/ARJTY2lUZWdpYy5Nb2xlY3VsZQAAAQFkAv5qAQAAAAIAAgEYGAAAAPz8APwAAgAAAAAAAPC/AiQofoy5a/6/AhZqTfOOU+A/AAAAABwAAAD8/AD8AAIAAAAAAADwvwLjx5i7lpDwvwKIhVrTvOOEPwAAAAAYAAAA/PwA/AACAAAAAAAA8L8CJEp7gy9M5j8C6pWyDHGs778AAAAAGAAAAPz8APwAAgAAAAAAAPC/Aldbsb/snvA/AjtwzojS3v6/AAAAACAAAAD8/AD8AAIAAAAAAADwvwIzxLEubiMGwAKIhVrTvOOEPwAAAAAYAAAA/PwA/AACAAAAAAAA8L8C8kHPZtXn+j8CzH9Iv30d6r8AAAAAGAAAAPz8APwAAgAAAAAAAPC/Ahx8YTJVMABAAhUdyeU/pL8/AAAAACAAAAD8/AD8AAIAAAAAAADwvwIkKH6MuWv+vwILtaZ5xyn4PwAAAAAYAAAA/PwA/AACAAAAAAAA8L8C48eYu5aQ8L8CCD2bVZ+r778AAAAAGAAAAPz8APwAAgAAAAAAAPC/Agg9m1Wfq8W/AhZqTfOOU+A/AAAAABgAAAD8/AD8AAIAAAAAAADwvwKA2T15WKjFvwKEns2qz9X3vwAAAAAYAAAA/PwA/AACAAAAAAAA8L8CJEp7gy9M5j8CiIVa07zjhD8AAAAAIAAAAPz8APwAAgAAAAAAAPC/Ahx8YTJVMABAAqW9wRcm0wDAAAAAABgAAAD8/AD8AAIAAAAAAADwvwKMSuoENBEIQAKCc0aU9gbTPwAAAAAYAAAA/PwA/AACAAAAAAAA8L8CjErqBDQRDcACFmpN845T4D8AAAAAIAAAAPz8APwAAgAAAAAAAPC/AvLSTWIQWNk/Aqrx0k1ikAXAAAAAACQAAAD8/AD8AAIAAAAAAADwvwLaPXlYqDUNQALjWBe30QDevwAAAAAYAAAA/PwA/AACAAAAAAAA8L8CnRGlvcEX9j8C87BQa5p37D8AAAAAGAAAAPz8APwAAgAAAAAAAPC/AkYldQKaiBDAAtqs+lxtxda/AAAAABgAAAD8/AD8AAIAAAAAAADwvwJXfa62Yv8RwAILtaZ5xynwPwAAAAAYAAAA/PwA/AACAAAAAAAA8L8CjErqBDQRCcACvsEXJlMF9j8AAAAAGAAAAPz8APwAAgAAAAAAAPC/Aq8l5IOezQpAAifChqdXyvM/AAAAABgAAAD8/AD8AAIAAAAAAADwvwLjx5i7lpD7PwIxKqkT0ET9PwAAAAAYAAAA/PwA/AACAAAAAAAA8L8CYjJVMCqpBUACoBov3SQGAEAAAAAAARkEAAFlBAAAAAAAAAAACCwBZQQAAAAAAAAAAAwIAWUEAAAAAAAAAAAQAAFlBAAAAAAAAAAAFAgBZQQAAAAAAAAAABgUAWUEAAAAAAAAAAAcAAFlCAAAAAAAAAAAIAQBZQQAAAAAAAAAACQEAWUEAAAAAAAAAAAoIAFlBAAAAAAAAAAALCQBZQQAAAAAAAAAADAMAWUIAAAAAAAAAAA0GAFlBAAAAAAAAAAAOBABZQQAAAAAAAAAADwMAWUEAAAAAAAAAAABEDQBZQQAAAAAAAAAAAERGAFlCAwAAAAAAAAAARI4AWUEAAAAAAAAAAABEzgBZQQAAAAAAAAAAAEUOAFlBAAAAAAAAAAAARU0AWUICAAAAAAAAAABFgERAWUEAAAAAAAAAAABFwEWAWUICAAAAAAAAAAIKAFlBAAAAAAAAAAAARUBFwFlBAAAAAAAAAAAAAAAAA==</t>
        </r>
      </text>
    </comment>
    <comment ref="A165" authorId="0" shapeId="0" xr:uid="{0FF6D7E9-BC86-49CF-AF88-E85FE6ED3E77}">
      <text>
        <r>
          <rPr>
            <sz val="9"/>
            <color indexed="81"/>
            <rFont val="MS P ゴシック"/>
            <family val="3"/>
            <charset val="128"/>
          </rPr>
          <t>Insight iXlW00001C0000165R0585671234S00000328P01684LAocjBAQBF1NjaVRlZ2ljLmRhdGEuTW9sZWN1bGUBbwF/ARJTY2lUZWdpYy5Nb2xlY3VsZQAAAQFkAv5qAQAAAAIAAgEWGAAAAPz8APwAAgAAAAAAAPC/AnUkl/+Qfvc/AjSitDf4wti/AAAAABgAAAD8/AD8AAIAAAAAAADwvwJEi2zn+6npvwJKDAIrhxbvPwAAAAAYAAAA/PwA/AACAAAAAAAA8L8CPSzUmuYd978C6Pup8dJNyj8AAAAAHAAAAPz8APwAAgAAAAAAAPC/ArN78rBQa+o/Amx4eqUsQ9g/AAAAACAAAAD8/AD8AAIAAAAAAADwvwKrYFRSJ6ADQAJ3Tx4Wak3LvwAAAAAYAAAA/PwA/AACAAAAAAAA8L8COPjCZKpgxL8C6Pup8dJNyj8AAAAAHAAAAPz8APwAAgAAAAAAAPC/AkSLbOf7qem/AhODwMqhxQdAAAAAACAAAAD8/AD8AAIAAAAAAADwvwIvbqMBvAXyPwJE+u3rwDn1vwAAAAAYAAAA/PwA/AACAAAAAAAA8L8C93XgnBGl8b8CdSSX/5B+578AAAAAGAAAAPz8APwAAgAAAAAAAPC/AvhT46WbxAhAAi4hH/RsVu+/AAAAABgAAAD8/AD8AAIAAAAAAADwvwKSXP5D+u37vwLiWBe30QD4vwAAAAAkAAAA/PwA/AACAAAAAAAA8L8CTKYKRiV19r8CTRWMSuqEA8AAAAAAGAAAAPz8APwAAgAAAAAAAPC/Ao/k8h/SbwPAAmx4eqUsQ9g/AAAAABgAAAD8/AD8AAIAAAAAAADwvwL8qfHSTWKwPwIlBoGVQ4v3PwAAAAAYAAAA/PwA/AACAAAAAAAA8L8C5KWbxCCw+r8CJQaBlUOL9z8AAAAAGAAAAPz8APwAAgAAAAAAAPC/AtzXgXNGlAjAAjSitDf4wti/AAAAABgAAAD8/AD8AAIAAAAAAADwvwLkpZvEILD6vwITg8DKocUDQAAAAAAYAAAA/PwA/AACAAAAAAAA8L8C/Knx0k1isD8CE4PAyqHFA0AAAAAAGAAAAPz8APwAAgAAAAAAAPC/Akw3iUFg5Q5AAvCnxks3idW/AAAAABgAAAD8/AD8AAIAAAAAAADwvwJGR3L5D+kNQAKwA+eMKO37vwAAAAAYAAAA/PwA/AACAAAAAAAA8L8CbJp3nKKjAkACMnctIR/0+b8AAAAAGAAAAPz8APwAAgAAAAAAAPC/Arn8h/Tb1wXAAkT67evAOfW/AAAAAAEXBBQBZQQAAAAAAAAAAAgEAWUEAAAAAAAAAAAMAAFlBAAAAAAAAAAAEAABZQQAAAAAAAAAABQMAWUEAAAAAAAAAAAYARABZQQAAAAAAAAAABwAAWUIAAAAAAAAAAAgCAFlBAAAAAAAAAAAJBABZQQAAAAAAAAAACggAWUIDAAAAAAAAAAsKAFlBAAAAAAAAAAAMAgBZQgMAAAAAAAAADQEAWUEAAAAAAAAAAA4BAFlBAAAAAAAAAAAPDABZQQAAAAAAAAAAAEQOAFlBAAAAAAAAAAAARE0AWUEAAAAAAAAAAABEiQBZQQAAAAAAAAAAAETJAFlBAAAAAAAAAAAARQkAWUEAAAAAAAAAAABFTwBZQgIAAAAAAAAABgBEQFlBAAAAAAAAAAAKAEVAWUEAAAAAAAAAAAAAAAA</t>
        </r>
      </text>
    </comment>
    <comment ref="A166" authorId="0" shapeId="0" xr:uid="{FBF415A8-0B78-468F-96FE-3EF6D33C892B}">
      <text>
        <r>
          <rPr>
            <sz val="9"/>
            <color indexed="81"/>
            <rFont val="MS P ゴシック"/>
            <family val="3"/>
            <charset val="128"/>
          </rPr>
          <t>Insight iXlW00001C0000166R0585671234S00000330P01704LAocjBAQBF1NjaVRlZ2ljLmRhdGEuTW9sZWN1bGUBbwF/ARJTY2lUZWdpYy5Nb2xlY3VsZQAAAQFkAv5qAQAAAAIAAgEWGAAAAPz8APwAAgAAAAAAAPC/AnyDL0ymCgDAAo/k8h/Sb88/AAAAABwAAAD8/AD8AAIAAAAAAADwvwKti9toAG/wvwKgGi/dJAbdPwAAAAAYAAAA/PwA/AACAAAAAAAA8L8C4ZwRpb3B+j8CM8SxLm6jyT8AAAAAGAAAAPz8APwAAgAAAAAAAPC/ArIubqMBvO0/AouO5PIf0us/AAAAABwAAAD8/AD8AAIAAAAAAADwvwKGyVTBqKQCQAJCYOXQItv6PwAAAAAgAAAA/PwA/AACAAAAAAAA8L8CwTkjSnuDAsAC+n5qvHST5r8AAAAAGAAAAPz8APwAAgAAAAAAAPC/ApF++zpwTgRAAg1xrIvbaOY/AAAAABgAAAD8/AD8AAIAAAAAAADwvwJWn6ut2F/1PwK7SQwCK4f8PwAAAAAgAAAA/PwA/AACAAAAAAAA8L8CFGHD0ytlBcACM8SxLm6j7z8AAAAAGAAAAPz8APwAAgAAAAAAAPC/AvJBz2bV59a/An/7OnDOiNK/AAAAABgAAAD8/AD8AAIAAAAAAADwvwJDPujZrPrmvwK3Yn/ZPXn2PwAAAAAYAAAA/PwA/AACAAAAAAAA8L8C4ZwRpb3B+j8CEjY8vVKW6b8AAAAAGAAAAPz8APwAAgAAAAAAAPC/AmgibHh6pdA/As3MzMzMzPk/AAAAABgAAAD8/AD8AAIAAAAAAADwvwKcVZ+rrdjjPwKIhVrTvOO0vwAAAAAYAAAA/PwA/AACAAAAAAAA8L8CZvfkYaFWCsACJlMFo5I67b8AAAAAGAAAAPz8APwAAgAAAAAAAPC/AusENBE2PAtAAjPEsS5uo8k/AAAAABgAAAD8/AD8AAIAAAAAAADwvwLKVMGopE4EQAIJG55eKcv0vwAAAAAYAAAA/PwA/AACAAAAAAAA8L8C6wQ0ETY8C0AC9I5TdCSX6b8AAAAAASMAAAD8/AD8AAIAAAAAAADwvwLKVMGopE4EQAKFDU+vlGUCwAAAAAAYAAAA/PwA/AACAAAAAAAA8L8CW0I+6NmsCMAC3iQGgZVD/r8AAAAAGAAAAPz8APwAAgAAAAAAAPC/AqJFtvP9FBHAAqkT0ETY8PG/AAAAABgAAAD8/AD8AAIAAAAAAADwvwKqglFJnQAMwAJyGw3gLZCwPwAAAAABGAQAAWUEAAAAAAAAAAAIDAFlBAAAAAAAAAAADDABZQQAAAAAAAAAABAcAWUEAAAAAAAAAAAUAAFlBAAAAAAAAAAAGAgBZQgMAAAAAAAAABwMAWUEAAAAAAAAAAAgAAFlCAAAAAAAAAAAJAQBZQQAAAAAAAAAACgEAWUEAAAAAAAAAAAsCAFlBAAAAAAAAAAAMCgBZQQAAAAAAAAAADQkAWUEAAAAAAAAAAA4FAFlBAAAAAAAAAAAPBgBZQQAAAAAAAAAAAEQLAFlCAgAAAAAAAAAAREBEAFlBAAAAAAAAAAAARIBEAFlBAAAAAAAAAAAARM4AWUEAAAAAAAAAAABFDgBZQQAAAAAAAAAAAEVOAFlBAAAAAAAAAAANAwBZQQAAAAAAAAAABgQAWUEAAAAAAAAAAA8AREBZQgIAAAAAAAAAAAAAAA=</t>
        </r>
      </text>
    </comment>
    <comment ref="A167" authorId="0" shapeId="0" xr:uid="{FD98299D-8522-4231-837E-96D93147111D}">
      <text>
        <r>
          <rPr>
            <sz val="9"/>
            <color indexed="81"/>
            <rFont val="MS P ゴシック"/>
            <family val="3"/>
            <charset val="128"/>
          </rPr>
          <t>Insight iXlW00001C0000167R0585671234S00000332P00964LAocjBAQBF1NjaVRlZ2ljLmRhdGEuTW9sZWN1bGUBbwF/ARJTY2lUZWdpYy5Nb2xlY3VsZQAAAQFkAv5qAQAAAAIAAjAcAAAA/PwA/AACAAAAAAAA8L8CxY8xdy0h678C8YXJVMGo1L8AAAAAGAAAAPz8APwAAgAAAAAAAPC/AgU0ETY8vZI/Ah/0bFZ9rsY/AAAAABgAAAD8/AD8AAIAAAAAAADwvwIkSnuDL0zsPwLxhclUwajUvwAAAAAcAAAA/PwA/AACAAAAAAAA8L8CJEp7gy9M7D8ChJ7Nqs/V+j8AAAAAGAAAAPz8APwAAgAAAAAAAPC/AlQFo5I6Afw/Ah/0bFZ9rsY/AAAAABgAAAD8/AD8AAIAAAAAAADwvwIFNBE2PL2SPwKEns2qz9XyPwAAAAAcAAAA/PwA/AACAAAAAAAA8L8CyzLEsS7uBEAC8YXJVMGo1L8AAAAAGAAAAPz8APwAAgAAAAAAAPC/AlQFo5I6Afw/AoSezarP1fI/AAAAABgAAAD8/AD8AAIAAAAAAADwvwLVCWgibHjuvwIzVTAqqRP1vwAAAAAYAAAA/PwA/AACAAAAAAAA8L8CdnEbDeAt/L8CGy/dJAaBtT8AAAAAGAAAAPz8APwAAgAAAAAAAPC/AlOWIY51cQPAAg6+MJkqGOW/AAAAABgAAAD8/AD8AAIAAAAAAADwvwKmLEMc6+L+vwJJv30dOGf4vwAAAAA0BAABZQQAAAAAAAAAAAgEAWUIDAAAAAAAAAAMFAFlCAgAAAAAAAAAEAgBZQQAAAAAAAAAABQEAWUEAAAAAAAAAAAYEAFlBAAAAAAAAAAAHAwBZQQAAAAAAAAAACAAAWUEAAAAAAAAAAAkAAFlBAAAAAAAAAAAKCQBZQQAAAAAAAAAACwgAWUEAAAAAAAAAAAsKAFlBAAAAAAAAAAAEBwBZQgIAAAAAAAAAAAAAAA=</t>
        </r>
      </text>
    </comment>
    <comment ref="A168" authorId="0" shapeId="0" xr:uid="{DDB0B501-F845-48B7-AC0E-F5966E623132}">
      <text>
        <r>
          <rPr>
            <sz val="9"/>
            <color indexed="81"/>
            <rFont val="MS P ゴシック"/>
            <family val="3"/>
            <charset val="128"/>
          </rPr>
          <t>Insight iXlW00001C0000168R0585671234S00000334P01036LAocjBAQBF1NjaVRlZ2ljLmRhdGEuTW9sZWN1bGUBbwF/ARJTY2lUZWdpYy5Nb2xlY3VsZQAAAQFkAv5qAQAAAAIAAjQcAAAA/PwA/AACAAAAAAAA8L8CZapgVFIn5j8CseHplbIMwb8AAAAAGAAAAPz8APwAAgAAAAAAAPC/AjerPldbsdO/ArHh6ZWyDMG/AAAAABgAAAD8/AD8AAIAAAAAAADwvwKcVZ+rrdjpvwIXSFD8GHPnPwAAAAAcAAAA/PwA/AACAAAAAAAA8L8CzqrP1Vbs/L8C0pFc/kP6778AAAAAGAAAAPz8APwAAgAAAAAAAPC/As6qz9VW7Py/AhdIUPwYc+c/AAAAABgAAAD8/AD8AAIAAAAAAADwvwKcVZ+rrdjpvwLSkVz+Q/rvvwAAAAAcAAAA/PwA/AACAAAAAAAA8L8CZ9Xnait2AsACTYQNT6+U+T8AAAAAGAAAAPz8APwAAgAAAAAAAPC/AjNVMCqpE/M/AvA4RUdy+e+/AAAAABgAAAD8/AD8AAIAAAAAAADwvwJn1edqK3YCwAI5RUdy+Q/BvwAAAAAYAAAA/PwA/AACAAAAAAAA8L8CM1UwKqkT8z8CF0hQ/Bhz5z8AAAAAGAAAAPz8APwAAgAAAAAAAPC/ApkqGJXUiQFAAhdIUPwYc+c/AAAAABgAAAD8/AD8AAIAAAAAAADwvwKZKhiV1IkBQALwOEVHcvnvvwAAAAAYAAAA/PwA/AACAAAAAAAA8L8CmSoYldSJBUACseHplbIMwb8AAAAAOAQAAWUEAAAAAAAAAAAIBAFlCAwAAAAAAAAADBQBZQgIAAAAAAAAABAIAWUEAAAAAAAAAAAUBAFlBAAAAAAAAAAAGBABZQQAAAAAAAAAABwAAWUEAAAAAAAAAAAgDAFlBAAAAAAAAAAAJAABZQQAAAAAAAAAACgkAWUEAAAAAAAAAAAsHAFlBAAAAAAAAAAAMCgBZQQAAAAAAAAAADAsAWUEAAAAAAAAAAAQIAFlCAgAAAAAAAAAAAAAAA==</t>
        </r>
      </text>
    </comment>
    <comment ref="A169" authorId="0" shapeId="0" xr:uid="{787CB472-5E42-4739-93A1-808C09E18CA8}">
      <text>
        <r>
          <rPr>
            <sz val="9"/>
            <color indexed="81"/>
            <rFont val="MS P ゴシック"/>
            <family val="3"/>
            <charset val="128"/>
          </rPr>
          <t>Insight iXlW00001C0000169R0585671234S00000336P01036LAocjBAQBF1NjaVRlZ2ljLmRhdGEuTW9sZWN1bGUBbwF/ARJTY2lUZWdpYy5Nb2xlY3VsZQAAAQFkAv5qAQAAAAIAAjQYAAAA/PwA/AACAAAAAAAA8L8CMnctIR/0/D8CrfpcbcX+5L8AAAAAHAAAAPz8APwAAgAAAAAAAPC/AltCPujZrOw/AkZHcvkP6c+/AAAAABwAAAD8/AD8AAIAAAAAAADwvwIxmSoYldQDQAITg8DKoUW2PwAAAAAYAAAA/PwA/AACAAAAAAAA8L8CYjJVMCqp/z8CyCk6kst/7j8AAAAAGAAAAPz8APwAAgAAAAAAAPC/Avw6cM6I0p4/AtKRXP5D+ue/AAAAABgAAAD8/AD8AAIAAAAAAADwvwKnCkYldQLwPwK5/If029fnPwAAAAAcAAAA/PwA/AACAAAAAAAA8L8C7S+7Jw+LBMACzqrP1Vbsz78AAAAAHAAAAPz8APwAAgAAAAAAAPC/AqRwPQrXIwBAAhKlvcEXJvq/AAAAABgAAAD8/AD8AAIAAAAAAADwvwKsPldbsb/qvwJGR3L5D+nPvwAAAAAYAAAA/PwA/AACAAAAAAAA8L8CmP+Qfvs6+78C0pFc/kP6578AAAAAGAAAAPz8APwAAgAAAAAAAPC/Au0vuycPiwTAAk0VjErqBOg/AAAAABgAAAD8/AD8AAIAAAAAAADwvwKsPldbsb/qvwJNFYxK6gToPwAAAAAYAAAA/PwA/AACAAAAAAAA8L8CmP+Qfvs6+78CpwpGJXUC9D8AAAAAOAQAAWUEAAAAAAAAAAAIAAFlCAgAAAAAAAAADAgBZQQAAAAAAAAAABAEAWUEAAAAAAAAAAAUBAFlBAAAAAAAAAAAGCQBZQgIAAAAAAAAABwAAWUEAAAAAAAAAAAgEAFlBAAAAAAAAAAAJCABZQQAAAAAAAAAACgwAWUICAAAAAAAAAAsIAFlCAwAAAAAAAAAMCwBZQQAAAAAAAAAABQMAWUICAAAAAAAAAAYKAFlBAAAAAAAAAAAAAAAAA==</t>
        </r>
      </text>
    </comment>
    <comment ref="A170" authorId="0" shapeId="0" xr:uid="{4643895F-6C3D-4626-8E9C-046DDDB4A572}">
      <text>
        <r>
          <rPr>
            <sz val="9"/>
            <color indexed="81"/>
            <rFont val="MS P ゴシック"/>
            <family val="3"/>
            <charset val="128"/>
          </rPr>
          <t>Insight iXlW00001C0000170R0585671234S00000338P01124LAocjBAQBF1NjaVRlZ2ljLmRhdGEuTW9sZWN1bGUBbwF/ARJTY2lUZWdpYy5Nb2xlY3VsZQAAAQFkAv5qAQAAAAIAAjgYAAAA/PwA/AACAAAAAAAA8L8Cm+Ydp+hI4j8C7S+7Jw8Lxb8AAAAAGAAAAPz8APwAAgAAAAAAAPC/AgajkjoBTdi/Am40gLdAgsI/AAAAABwAAAD8/AD8AAIAAAAAAADwvwKb5h2n6EjiPwIZc9cS8kH3PwAAAAAYAAAA/PwA/AACAAAAAAAA8L8CB1+YTBWM8j8CHA3gLZCg5D8AAAAAGAAAAPz8APwAAgAAAAAAAPC/AgajkjoBTdi/Ao4G8BZIUPI/AAAAABgAAAD8/AD8AAIAAAAAAADwvwIj2/l+arz9PwIjbHh6pSz1vwAAAAAYAAAA/PwA/AACAAAAAAAA8L8Csr/snjws7D8CDQIrhxbZ8b8AAAAAGAAAAPz8APwAAgAAAAAAAPC/Ao4G8BZI0ARAAuJ6FK5H4f+/AAAAABgAAAD8/AD8AAIAAAAAAADwvwKZu5aQD3oGQAKX/5B++zrwvwAAAAAYAAAA/PwA/AACAAAAAAAA8L8CAwmKH2Pu878CyeU/pN++1r8AAAAAGAAAAPz8APwAAgAAAAAAAPC/AgMJih9j7vO/Ao4G8BZIUPo/AAAAABgAAAD8/AD8AAIAAAAAAADwvwKitDf4wuQAwAJuNIC3QILCPwAAAAAYAAAA/PwA/AACAAAAAAAA8L8CorQ3+MLkAMACjgbwFkhQ8j8AAAAAJAAAAPz8APwAAgAAAAAAAPC/Avw6cM6I0gfAAsnlP6Tfvta/AAAAAAEQBAABZQQAAAAAAAAAAAgMAWUEAAAAAAAAAAAMAAFlCAgAAAAAAAAAEAQBZQQAAAAAAAAAABQYAWUEAAAAAAAAAAAYAAFlBAAAAAAAAAAAHBQBZQQAAAAAAAAAACAUAWUEAAAAAAAAAAAkBAFlCAwAAAAAAAAAKBABZQgIAAAAAAAAACwkAWUEAAAAAAAAAAAwLAFlCAgAAAAAAAAANCwBZQQAAAAAAAAAABAIAWUEAAAAAAAAAAAgHAFlBAAAAAAAAAAAKDABZQQAAAAAAAAAAAAAAAA=</t>
        </r>
      </text>
    </comment>
    <comment ref="A171" authorId="0" shapeId="0" xr:uid="{E5958287-638D-4FF1-81C9-BF82C312099E}">
      <text>
        <r>
          <rPr>
            <sz val="9"/>
            <color indexed="81"/>
            <rFont val="MS P ゴシック"/>
            <family val="3"/>
            <charset val="128"/>
          </rPr>
          <t>Insight iXlW00001C0000171R0585671234S00000340P01124LAocjBAQBF1NjaVRlZ2ljLmRhdGEuTW9sZWN1bGUBbwF/ARJTY2lUZWdpYy5Nb2xlY3VsZQAAAQFkAv5qAQAAAAIAAjgYAAAA/PwA/AACAAAAAAAA8L8CGCZTBaOS4r8C3Pl+arx03z8AAAAAHAAAAPz8APwAAgAAAAAAAPC/AjEqqRPQROo/AgIrhxbZzvQ/AAAAABgAAAD8/AD8AAIAAAAAAADwvwLx9EpZhjjGvwLswDkjSnv2PwAAAAAYAAAA/PwA/AACAAAAAAAA8L8CZvfkYaHWxD8CyeU/pN++xr8AAAAAGAAAAPz8APwAAgAAAAAAAPC/Ai//If32dfA/AhwN4C2QoNQ/AAAAABgAAAD8/AD8AAIAAAAAAADwvwJwXwfOGVH+PwJBguLHmLvGvwAAAAAYAAAA/PwA/AACAAAAAAAA8L8CVg4tsp3v+L8Cg1FJnYAm0j8AAAAAJAAAAPz8APwAAgAAAAAAAPC/AhI2PL1SFgZAAuC+DpwzotQ/AAAAABgAAAD8/AD8AAIAAAAAAADwvwJm9+RhodbEPwJIUPwYc9fyvwAAAAAYAAAA/PwA/AACAAAAAAAA8L8CL/8h/fZ18D8CSFD8GHPX+r8AAAAAGAAAAPz8APwAAgAAAAAAAPC/An/7OnDOiAfAApX2Bl+YTIW/AAAAABgAAAD8/AD8AAIAAAAAAADwvwJwXwfOGVH+PwJIUPwYc9fyvwAAAAAYAAAA/PwA/AACAAAAAAAA8L8Cpb3BFybTAMACpU5AE2HD4b8AAAAAGAAAAPz8APwAAgAAAAAAAPC/AgXFjzF3LQPAAqqCUUmdgOo/AAAAAAEQBAgBZQQAAAAAAAAAAAgAAWUICAAAAAAAAAAMAAFlBAAAAAAAAAAAEAwBZQgMAAAAAAAAABQQAWUEAAAAAAAAAAAYAAFlBAAAAAAAAAAAHBQBZQQAAAAAAAAAACAMAWUEAAAAAAAAAAAkIAFlCAgAAAAAAAAAKDQBZQQAAAAAAAAAACwkAWUEAAAAAAAAAAAwGAFlBAAAAAAAAAAANBgBZQQAAAAAAAAAADAoAWUEAAAAAAAAAAAQBAFlBAAAAAAAAAAAFCwBZQgIAAAAAAAAAAAAAAA=</t>
        </r>
      </text>
    </comment>
    <comment ref="A172" authorId="0" shapeId="0" xr:uid="{67EBEE55-C409-4B95-A034-7349F0A310F1}">
      <text>
        <r>
          <rPr>
            <sz val="9"/>
            <color indexed="81"/>
            <rFont val="MS P ゴシック"/>
            <family val="3"/>
            <charset val="128"/>
          </rPr>
          <t>Insight iXlW00001C0000172R0585671234S00000342P01468LAocjBAQBF1NjaVRlZ2ljLmRhdGEuTW9sZWN1bGUBbwF/ARJTY2lUZWdpYy5Nb2xlY3VsZQAAAQFkAv5qAQAAAAIAAgETIAAAAPz8APwAAgAAAAAAAPC/AnKKjuTyH+Q/Atc07zhFR+a/AAAAABgAAAD8/AD8AAIAAAAAAADwvwLzsFBrmnfUPwLKVMGopE7QPwAAAAAcAAAA/PwA/AACAAAAAAAA8L8C93XgnBGl7z8CVg4tsp3v7z8AAAAAGAAAAPz8APwAAgAAAAAAAPC/Ardif9k9ef8/AgyTqYJRSek/AAAAABgAAAD8/AD8AAIAAAAAAADwvwIrqRPQRFgHQAIRNjy9UpbxPwAAAAAYAAAA/PwA/AACAAAAAAAA8L8CH/RsVn2uBUACcayL22gAvz8AAAAAGAAAAPz8APwAAgAAAAAAAPC/AifChqdXSg1AAiKOdXEbDci/AAAAABgAAAD8/AD8AAIAAAAAAADwvwInwoanV0oNQALEsS5uowHzvwAAAAAcAAAA/PwA/AACAAAAAAAA8L8CH/RsVn2uBUACUB4Wak3z978AAAAAGAAAAPz8APwAAgAAAAAAAPC/AnsUrkfh+gBAAoljXdxGA+a/AAAAACAAAAD8/AD8AAIAAAAAAADwvwIbnl4pyxDlvwIi/fZ14JzdPwAAAAAYAAAA/PwA/AACAAAAAAAA8L8CzV1LyAc99b8CwcqhRbbz0b8AAAAAGAAAAPz8APwAAgAAAAAAAPC/AsRCrWnecQLAAqCJsOHplbK/AAAAABgAAAD8/AD8AAIAAAAAAADwvwIkSnuDL8wHwAImdQKaCBvqvwAAAAAYAAAA/PwA/AACAAAAAAAA8L8CyQc9m1WfD8AC+aBns+pz478AAAAAGAAAAPz8APwAAgAAAAAAAPC/AiNKe4MvDBHAAoV80LNZ9dU/AAAAABgAAAD8/AD8AAIAAAAAAADwvwLnjCjtDb4MwAIaUdobfGHxPwAAAAAYAAAA/PwA/AACAAAAAAAA8L8CQs9m1efqBMACCM4ZUdob7D8AAAAAAREAAAD8/AD8AAIAAAAAAADwvwJHlPYGX9gRQAK+UpYhjnXJvwAAAAABFAAEAWUIAAAAAAAAAAAECAFlBAAAAAAAAAAADAgBZQQAAAAAAAAAAAwQAWUEAAAAAAAAAAAUEAFlBAAAAAAAAAAAFAwBZQQAAAAAAAAAABQYAWUEAAAAAAAAAAAYHAFlBAAAAAAAAAAAHCABZQQAAAAAAAAAACAkAWUEAAAAAAAAAAAkFAFlBAAAAAAAAAAABCgBZQQAAAAAAAAAACgsAWUEAAAAAAAAAAAsMAFlBAAAAAAAAAAAMDQBZQgMAAAAAAAAADQ4AWUEAAAAAAAAAAA4PAFlCAgAAAAAAAAAPAEQAWUEAAAAAAAAAAABEAERAWUICAAAAAAAAAABETABZQQAAAAAAAAAAAAAAAA=</t>
        </r>
      </text>
    </comment>
    <comment ref="A173" authorId="0" shapeId="0" xr:uid="{3977431F-181A-4CDA-B854-D9962467C8AA}">
      <text>
        <r>
          <rPr>
            <sz val="9"/>
            <color indexed="81"/>
            <rFont val="MS P ゴシック"/>
            <family val="3"/>
            <charset val="128"/>
          </rPr>
          <t>Insight iXlW00001C0000173R0585671234S00000344P01272LAocjBAQBF1NjaVRlZ2ljLmRhdGEuTW9sZWN1bGUBbwF/ARJTY2lUZWdpYy5Nb2xlY3VsZQAAAQFkAv5qAQAAAAIAAgERGAAAAPz8APwAAgAAAAAAAPC/AkGC4seYu/k/AkJg5dAi2/4/AAAAABgAAAD8/AD8AAIAAAAAAADwvwJBguLHmLv5PwKDwMqhRbbtPwAAAAAYAAAA/PwA/AACAAAAAAAA8L8CQfFjzF3LA0ACB4GVQ4ts2z8AAAAAGAAAAPz8APwAAgAAAAAAAPC/AnrHKTqSywNAApvmHafoSOK/AAAAABwAAAD8/AD8AAIAAAAAAADwvwJBguLHmLv5PwJO845TdCTxvwAAAAAYAAAA/PwA/AACAAAAAAAA8L8C/0P67evA5z8Cm+Ydp+hI4r8AAAAAHAAAAPz8APwAAgAAAAAAAPC/Aibkg57Nqr+/Ak7zjlN0JPG/AAAAABgAAAD8/AD8AAIAAAAAAADwvwIIPZtVn6vvvwKb5h2n6EjivwAAAAAYAAAA/PwA/AACAAAAAAAA8L8CN6s+V1ux/b8CTvOOU3Qk8b8AAAAAGAAAAPz8APwAAgAAAAAAAPC/ArwFEhQ/xgXAApvmHafoSOK/AAAAABwAAAD8/AD8AAIAAAAAAADwvwK8BRIUP8YFwALLMsSxLm7bPwAAAAAYAAAA/PwA/AACAAAAAAAA8L8CN6s+V1ux/b8CZhniWBe37T8AAAAAGAAAAPz8APwAAgAAAAAAAPC/AuqVsgxxrO+/AssyxLEubts/AAAAABwAAAD8/AD8AAIAAAAAAADwvwL/Q/rt68DnPwLLMsSxLm7bPwAAAAABEQAAAPz8APwAAgAAAAAAAPC/AuAtkKD4MQpAAicxCKwcWtg/AAAAAAERAAAA/PwA/AACAAAAAAAA8L8Cfoy5awk5EUACRdjw9EpZ2j8AAAAAAREAAAD8/AD8AAIAAAAAAADwvwIoDwu1pnkVQAJuNIC3QILePwAAAAA8AAQBZQQAAAAAAAAAAAQIAWUIDAAAAAAAAAAIDAFlBAAAAAAAAAAADBABZQgIAAAAAAAAABAUAWUEAAAAAAAAAAAUGAFlBAAAAAAAAAAAGBwBZQQAAAAAAAAAABwgAWUEAAAAAAAAAAAgJAFlBAAAAAAAAAAAJCgBZQQAAAAAAAAAACgsAWUEAAAAAAAAAAAsMAFlBAAAAAAAAAAAMBwBZQQAAAAAAAAAABQ0AWUICAAAAAAAAAA0BAFlBAAAAAAAAAAAAAAAAA==</t>
        </r>
      </text>
    </comment>
    <comment ref="A174" authorId="0" shapeId="0" xr:uid="{559584E0-1A27-4FAB-8B18-2EF1234566B5}">
      <text>
        <r>
          <rPr>
            <sz val="9"/>
            <color indexed="81"/>
            <rFont val="MS P ゴシック"/>
            <family val="3"/>
            <charset val="128"/>
          </rPr>
          <t>Insight iXlW00001C0000174R0585671234S00000346P01704LAocjBAQBF1NjaVRlZ2ljLmRhdGEuTW9sZWN1bGUBbwF/ARJTY2lUZWdpYy5Nb2xlY3VsZQAAAQFkAv5qAQAAAAIAAgEWGAAAAPz8APwAAgAAAAAAAPC/Ai2yne+nxv2/ArhAguLHmLs/AAAAABwAAAD8/AD8AAIAAAAAAADwvwLGbTSAt0DsvwKrYFRSJ6C5vwAAAAAYAAAA/PwA/AACAAAAAAAA8L8CG55eKcsQ/T8CyQc9m1Wfwz8AAAAAGAAAAPz8APwAAgAAAAAAAPC/AiNseHqlLPE/AozbaABvgeC/AAAAABwAAAD8/AD8AAIAAAAAAADwvwIjSnuDL8wDQAJR2ht8YTL1vwAAAAAgAAAA/PwA/AACAAAAAAAA8L8CduCcEaU9BMAC2xt8YTJV5L8AAAAAGAAAAPz8APwAAgAAAAAAAPC/Ai//If32dQVAAhx8YTJVMNa/AAAAABgAAAD8/AD8AAIAAAAAAADwvwKQoPgx5q73PwI7cM6I0t72vwAAAAAgAAAA/PwA/AACAAAAAAAA8L8ClWWIY11cAcACqRPQRNjw8D8AAAAAGAAAAPz8APwAAgAAAAAAAPC/As07TtGRXOK/Aqk1zTtO0fC/AAAAABgAAAD8/AD8AAIAAAAAAADwvwIhQfFjzF3LvwL6fmq8dJPkPwAAAAAYAAAA/PwA/AACAAAAAAAA8L8CG55eKcsQ/T8C+aBns+pz8j8AAAAAGAAAAPz8APwAAgAAAAAAAPC/Ai//If32deg/AmAHzhlR2ts/AAAAABgAAAD8/AD8AAIAAAAAAADwvwKOdXEbDeDZPwK/nxov3ST0vwAAAAAYAAAA/PwA/AACAAAAAAAA8L8CVHQkl/8QDMACXY/C9Shc278AAAAAASMAAAD8/AD8AAIAAAAAAADwvwKze/KwUGvuPwL5oGez6nP6PwAAAAAYAAAA/PwA/AACAAAAAAAA8L8CT6+UZYhjDEAC+aBns+pz8j8AAAAAGAAAAPz8APwAAgAAAAAAAPC/Ak+vlGWIYwxAAskHPZtVn8M/AAAAABgAAAD8/AD8AAIAAAAAAADwvwIv/yH99nUFQAL5oGez6nP6PwAAAAAYAAAA/PwA/AACAAAAAAAA8L8CXynLEMe6DcACk8t/SL999r8AAAAAGAAAAPz8APwAAgAAAAAAAPC/AhkEVg4t8hHAApAxdy0hH8y/AAAAABgAAAD8/AD8AAIAAAAAAADwvwJJv30dOGcKwALmriXkg57hPwAAAAABGAQAAWUEAAAAAAAAAAAIDAFlBAAAAAAAAAAADDABZQQAAAAAAAAAABAcAWUEAAAAAAAAAAAUAAFlBAAAAAAAAAAAGAgBZQgMAAAAAAAAABwMAWUEAAAAAAAAAAAgAAFlCAAAAAAAAAAAJAQBZQQAAAAAAAAAACgEAWUEAAAAAAAAAAAsCAFlBAAAAAAAAAAAMCgBZQQAAAAAAAAAADQkAWUEAAAAAAAAAAA4FAFlBAAAAAAAAAAAPCwBZQQAAAAAAAAAAAEQARIBZQQAAAAAAAAAAAERGAFlBAAAAAAAAAAAARIsAWUICAAAAAAAAAABEzgBZQQAAAAAAAAAAAEUOAFlBAAAAAAAAAAAARU4AWUEAAAAAAAAAAA0DAFlBAAAAAAAAAAAGBABZQQAAAAAAAAAAAERARABZQgIAAAAAAAAAAAAAAA=</t>
        </r>
      </text>
    </comment>
    <comment ref="A175" authorId="0" shapeId="0" xr:uid="{0FF33A8E-9EFB-42D4-AABF-C5E5BEF79697}">
      <text>
        <r>
          <rPr>
            <sz val="9"/>
            <color indexed="81"/>
            <rFont val="MS P ゴシック"/>
            <family val="3"/>
            <charset val="128"/>
          </rPr>
          <t>Insight iXlW00001C0000175R0585671234S00000348P00964LAocjBAQBF1NjaVRlZ2ljLmRhdGEuTW9sZWN1bGUBbwF/ARJTY2lUZWdpYy5Nb2xlY3VsZQAAAQFkAv5qAQAAAAIAAjAcAAAA/PwA/AACAAAAAAAA8L8Cf2q8dJMY7D8CTYQNT6+U9D8AAAAAGAAAAPz8APwAAgAAAAAAAPC/AvRsVn2utrK/ApEPejarPpe/AAAAABgAAAD8/AD8AAIAAAAAAADwvwL5oGez6nP3PwIHX5hMFYzePwAAAAAYAAAA/PwA/AACAAAAAAAA8L8Cf2q8dJMY7D8CJlMFo5I61b8AAAAAGAAAAPz8APwAAgAAAAAAAPC/AvRsVn2utrK/AoQvTKYKRu8/AAAAABgAAAD8/AD8AAIAAAAAAADwvwIijnVxGw3uvwJ90LNZ9bngvwAAAAAkAAAA/PwA/AACAAAAAAAA8L8CIo51cRsN7r8CP+jZrPpc+L8AAAAAGAAAAPz8APwAAgAAAAAAAPC/AsuhRbbz/fI/AmdEaW/whfS/AAAAABgAAAD8/AD8AAIAAAAAAADwvwJTJ6CJsOH8vwKEL0ymCkbvPwAAAAAYAAAA/PwA/AACAAAAAAAA8L8CIo51cRsN7r8CwhcmUwWj9z8AAAAAGAAAAPz8APwAAgAAAAAAAPC/AlMnoImw4fy/ApEPejarPpe/AAAAABgAAAD8/AD8AAIAAAAAAADwvwKLjuTyH1IBQAJ+rrZif9n3vwAAAAA0BBABZQgMAAAAAAAAAAgAAWUEAAAAAAAAAAAMCAFlCAwAAAAAAAAAEAABZQQAAAAAAAAAABQEAWUEAAAAAAAAAAAYFAFlBAAAAAAAAAAAHAwBZQQAAAAAAAAAACAkAWUICAAAAAAAAAAkEAFlBAAAAAAAAAAAKCABZQQAAAAAAAAAACwcAWUEAAAAAAAAAAAMBAFlBAAAAAAAAAAAFCgBZQgIAAAAAAAAAAAAAAA=</t>
        </r>
      </text>
    </comment>
    <comment ref="A176" authorId="0" shapeId="0" xr:uid="{F7BD1081-B4CC-4C9F-89C9-8EBBFC6FD6A7}">
      <text>
        <r>
          <rPr>
            <sz val="9"/>
            <color indexed="81"/>
            <rFont val="MS P ゴシック"/>
            <family val="3"/>
            <charset val="128"/>
          </rPr>
          <t>Insight iXlW00001C0000176R0585671234S00000350P01268LAocjBAQBF1NjaVRlZ2ljLmRhdGEuTW9sZWN1bGUBbwF/ARJTY2lUZWdpYy5Nb2xlY3VsZQAAAQFkAv5qAQAAAAIAAgEQGAAAAPz8APwAAgAAAAAAAPC/Aqyt2F92T+Q/AtBE2PD0StE/AAAAABgAAAD8/AD8AAIAAAAAAADwvwLkFB3J5T/UvwJ/+zpwzojiPwAAAAAYAAAA/PwA/AACAAAAAAAA8L8CkML1KFyP8z8CwH0dOGdE8T8AAAAAHAAAAPz8APwAAgAAAAAAAPC/Aqyt2F92T+Q/AkvqBDQRNv4/AAAAABgAAAD8/AD8AAIAAAAAAADwvwLkFB3J5T/UvwLAfR04Z0T5PwAAAAAYAAAA/PwA/AACAAAAAAAA8L8Ce6UsQxzr8r8C9dvXgXNGtD8AAAAAHAAAAPz8APwAAgAAAAAAAPC/AtQrZRni2AFAAo/k8h/Sb/2/AAAAABgAAAD8/AD8AAIAAAAAAADwvwLDhqdXyjLuPwK2FfvL7snlvwAAAAAYAAAA/PwA/AACAAAAAAAA8L8Ce6UsQxzr8r8C4L4OnDOiAEAAAAAAGAAAAPz8APwAAgAAAAAAAPC/At4CCYofYwDAAn/7OnDOiOI/AAAAABgAAAD8/AD8AAIAAAAAAADwvwLeAgmKH2MAwALAfR04Z0T5PwAAAAAkAAAA/PwA/AACAAAAAAAA8L8C/7J78rBQB8AC9dvXgXNGtD8AAAAAGAAAAPz8APwAAgAAAAAAAPC/Ah3r4jYawP4/AuLplbIMcey/AAAAABgAAAD8/AD8AAIAAAAAAADwvwLpSC7/If34PwJEi2zn+6kEwAAAAAAYAAAA/PwA/AACAAAAAAAA8L8CidLe4AuT0T8CYxBYObTI9r8AAAAAGAAAAPz8APwAAgAAAAAAAPC/Aj2bVZ+rreI/AjnWxW00AAPAAAAAAAESBAABZQQAAAAAAAAAAAgAAWUICAAAAAAAAAAMCAFlBAAAAAAAAAAAEAQBZQgMAAAAAAAAABQEAWUEAAAAAAAAAAAYMAFlBAAAAAAAAAAAHAABZQQAAAAAAAAAACAQAWUEAAAAAAAAAAAkFAFlCAgAAAAAAAAAKCQBZQQAAAAAAAAAACwkAWUEAAAAAAAAAAAwHAFlBAAAAAAAAAAANDwBZQQAAAAAAAAAADgcAWUEAAAAAAAAAAA8OAFlBAAAAAAAAAAAEAwBZQQAAAAAAAAAABg0AWUEAAAAAAAAAAAgKAFlCAgAAAAAAAAAAAAAAA==</t>
        </r>
      </text>
    </comment>
    <comment ref="A177" authorId="0" shapeId="0" xr:uid="{42EEC225-9178-4250-A9E5-71045E94CE81}">
      <text>
        <r>
          <rPr>
            <sz val="9"/>
            <color indexed="81"/>
            <rFont val="MS P ゴシック"/>
            <family val="3"/>
            <charset val="128"/>
          </rPr>
          <t>Insight iXlW00001C0000177R0585671234S00000352P01344LAocjBAQBF1NjaVRlZ2ljLmRhdGEuTW9sZWN1bGUBbwF/ARJTY2lUZWdpYy5Nb2xlY3VsZQAAAQFkAv5qAQAAAAIAAgESGAAAAPz8APwAAgAAAAAAAPC/AtxoAG+BBAhAAkGC4seYu/u/AAAAACAAAAD8/AD8AAIAAAAAAADwvwLcaABvgQQIQAKCBMWPMXfnvwAAAAAYAAAA/PwA/AACAAAAAAAA8L8Cu7iNBvAWAUACBhIUP8bczb8AAAAAGAAAAPz8APwAAgAAAAAAAPC/AjQRNjy9UvQ/AoIExY8xd+e/AAAAABgAAAD8/AD8AAIAAAAAAADwvwIGEhQ/xtzZPwIGEhQ/xtzNvwAAAAAcAAAA/PwA/AACAAAAAAAA8L8CAW+BBMWP3b8CggTFjzF3578AAAAAGAAAAPz8APwAAgAAAAAAAPC/AgK8BRIUP/W/AgYSFD/G3M2/AAAAABgAAAD8/AD8AAIAAAAAAADwvwIijnVxG40BwAKCBMWPMXfnvwAAAAAYAAAA/PwA/AACAAAAAAAA8L8CQz7o2ax6CMACBhIUP8bczb8AAAAAHAAAAPz8APwAAgAAAAAAAPC/AnsUrkfhegjAAn/7OnDOiOg/AAAAABgAAAD8/AD8AAIAAAAAAADwvwIijnVxG40BwAJP0ZFc/kP0PwAAAAAYAAAA/PwA/AACAAAAAAAA8L8CArwFEhQ/9b8CnaIjufyH6D8AAAAAGAAAAPz8APwAAgAAAAAAAPC/AsrDQq1p3tk/Ap2iI7n8h+g/AAAAABgAAAD8/AD8AAIAAAAAAADwvwI0ETY8vVL0PwJP0ZFc/kP0PwAAAAAcAAAA/PwA/AACAAAAAAAA8L8Cu7iNBvAWAUACf/s6cM6I6D8AAAAAAREAAAD8/AD8AAIAAAAAAADwvwJCz2bV52oOQAJrvHSTGATSvwAAAAABEQAAAPz8APwAAgAAAAAAAPC/Ai/dJAaBVRNAAk0VjErqBNC/AAAAAAERAAAA/PwA/AACAAAAAAAA8L8C2V92Tx6WF0ACSHL5D+m3x78AAAAAARAABAFlBAAAAAAAAAAABAgBZQQAAAAAAAAAAAgMAWUIDAAAAAAAAAAMEAFlBAAAAAAAAAAAEBQBZQQAAAAAAAAAABQYAWUEAAAAAAAAAAAYHAFlBAAAAAAAAAAAHCABZQQAAAAAAAAAACAkAWUEAAAAAAAAAAAkKAFlBAAAAAAAAAAAKCwBZQQAAAAAAAAAACwYAWUEAAAAAAAAAAAQMAFlCAgAAAAAAAAAMDQBZQQAAAAAAAAAADQ4AWUICAAAAAAAAAA4CAFlBAAAAAAAAAAAAAAAAA==</t>
        </r>
      </text>
    </comment>
    <comment ref="A178" authorId="0" shapeId="0" xr:uid="{9E79E5B4-C342-416F-B734-34453199ECBE}">
      <text>
        <r>
          <rPr>
            <sz val="9"/>
            <color indexed="81"/>
            <rFont val="MS P ゴシック"/>
            <family val="3"/>
            <charset val="128"/>
          </rPr>
          <t>Insight iXlW00001C0000178R0585671234S00000354P00804LAocjBAQBF1NjaVRlZ2ljLmRhdGEuTW9sZWN1bGUBbwF/ARJTY2lUZWdpYy5Nb2xlY3VsZQAAAQFkAv5qAQAAAAIAAigYAAAA/PwA/AACAAAAAAAA8L8CYHZPHhZqvT8C2V92Tx4Wwj8AAAAAGAAAAPz8APwAAgAAAAAAAPC/Aj/G3LWEfOY/AiFB8WPMXeW/AAAAABgAAAD8/AD8AAIAAAAAAADwvwI0ETY8vVLsvwLZX3ZPHhbCPwAAAAAcAAAA/PwA/AACAAAAAAAA8L8CJnUCmggb878CCmgibHh68T8AAAAAHAAAAPz8APwAAgAAAAAAAPC/AmgibHh6pdi/AlMnoImw4fo/AAAAABgAAAD8/AD8AAIAAAAAAADwvwLFjzF3LSHbPwIKaCJseHrxPwAAAAAkAAAA/PwA/AACAAAAAAAA8L8Cq8/VVuwv+D8Cak3zjlN0tL8AAAAAJAAAAPz8APwAAgAAAAAAAPC/AtnO91PjpfQ/AhwN4C2QoPe/AAAAACQAAAD8/AD8AAIAAAAAAADwvwK8lpAPeja7vwJKDAIrhxb0vwAAAAAcAAAA/PwA/AACAAAAAAAA8L8CVHQkl/+Q978CIUHxY8xd5b8AAAAAKAQAAWUEAAAAAAAAAAAIAAFlBAAAAAAAAAAADAgBZQgIAAAAAAAAABAUAWUEAAAAAAAAAAAUAAFlCAwAAAAAAAAAGAQBZQQAAAAAAAAAABwEAWUEAAAAAAAAAAAgBAFlBAAAAAAAAAAAJAgBZQQAAAAAAAAAABAMAWUEAAAAAAAAAAAAAAAA</t>
        </r>
      </text>
    </comment>
    <comment ref="A179" authorId="0" shapeId="0" xr:uid="{C621B25E-6B98-4612-A0B7-5BE3D3AAACC7}">
      <text>
        <r>
          <rPr>
            <sz val="9"/>
            <color indexed="81"/>
            <rFont val="MS P ゴシック"/>
            <family val="3"/>
            <charset val="128"/>
          </rPr>
          <t>Insight iXlW00001C0000179R0585671234S00000356P00720LAocjBAQBF1NjaVRlZ2ljLmRhdGEuTW9sZWN1bGUBbwF/ARJTY2lUZWdpYy5Nb2xlY3VsZQAAAQFkAv5qAQAAAAIAAiQYAAAA/PwA/AACAAAAAAAA8L8CBOeMKO0N0r8CAAAAAAAA4D8AAAAAHAAAAPz8APwAAgAAAAAAAPC/AgTnjCjtDdK/AgAAAAAAAOC/AAAAABwAAAD8/AD8AAIAAAAAAADwvwJ+HThnRGnlPwIX2c73U+PpvwAAAAAYAAAA/PwA/AACAAAAAAAA8L8CnMQgsHJo5T8CF9nO91Pj6T8AAAAAGAAAAPz8APwAAgAAAAAAAPC/ApchjnVxG/Q/AAAAAAAgAAAA/PwA/AACAAAAAAAA8L8CXynLEMe6878CF9nO91Pj6T8AAAAAGAAAAPz8APwAAgAAAAAAAPC/AtDVVuwvu/O/AhfZzvdT4+m/AAAAABwAAAD8/AD8AAIAAAAAAADwvwLLEMe6uA0CQAAAAAAAGAAAAPz8APwAAgAAAAAAAPC/AhmV1AloIv2/AAAAAAAoBAABZQQAAAAAAAAAAAgEAWUEAAAAAAAAAAAMAAFlCAgAAAAAAAAAEAwBZQQAAAAAAAAAABQAAWUEAAAAAAAAAAAYBAFlBAAAAAAAAAAAHBABZQQAAAAAAAAAACAUAWUEAAAAAAAAAAAYIAFlBAAAAAAAAAAAEAgBZQgIAAAAAAAAAAAAAAA=</t>
        </r>
      </text>
    </comment>
    <comment ref="A180" authorId="0" shapeId="0" xr:uid="{9132E6B8-CB1B-459C-8DB6-EA922ACAD62D}">
      <text>
        <r>
          <rPr>
            <sz val="9"/>
            <color indexed="81"/>
            <rFont val="MS P ゴシック"/>
            <family val="3"/>
            <charset val="128"/>
          </rPr>
          <t>Insight iXlW00001C0000180R0585671234S00000358P01036LAocjBAQBF1NjaVRlZ2ljLmRhdGEuTW9sZWN1bGUBbwF/ARJTY2lUZWdpYy5Nb2xlY3VsZQAAAQFkAv5qAQAAAAIAAjQYAAAA/PwA/AACAAAAAAAA8L8Cc9cS8kHP6r8CJZf/kH773j8AAAAAHAAAAPz8APwAAgAAAAAAAPC/AvMf0m9fB+I/AlVSJ6CJsPQ/AAAAABgAAAD8/AD8AAIAAAAAAADwvwL0jlN0JJfbvwLOO07RkVz2PwAAAAAYAAAA/PwA/AACAAAAAAAA8L8CIGPuWkI+uL8CN6s+V1uxx78AAAAAGAAAAPz8APwAAgAAAAAAAPC/AgJNhA1Pr+g/AmWqYFRSJ9Q/AAAAABgAAAD8/AD8AAIAAAAAAADwvwLDhqdXyjL6PwI3qz5XW7HHvwAAAAAYAAAA/PwA/AACAAAAAAAA8L8CdZMYBFYO/b8CzO7Jw0Kt0T8AAAAAJAAAAPz8APwAAgAAAAAAAPC/AoJzRpT2BgRAAmWqYFRSJ9Q/AAAAABgAAAD8/AD8AAIAAAAAAADwvwIgY+5aQj64vwJn1edqK/byvwAAAAAYAAAA/PwA/AACAAAAAAAA8L8CH/RsVn2u6D8C9ihcj8L1+r8AAAAAGAAAAPz8APwAAgAAAAAAAPC/AsOGp1fKMvo/AvYoXI/C9fK/AAAAABgAAAD8/AD8AAIAAAAAAADwvwIAAAAAAAABwAK4QILix5jlvwAAAAAYAAAA/PwA/AACAAAAAAAA8L8CGlHaG3zhA8ACOwFNhA1P8D8AAAAAOAQIAWUEAAAAAAAAAAAIAAFlCAgAAAAAAAAADAABZQQAAAAAAAAAABAMAWUIDAAAAAAAAAAUEAFlBAAAAAAAAAAAGAABZQQAAAAAAAAAABwUAWUEAAAAAAAAAAAgDAFlBAAAAAAAAAAAJCABZQgIAAAAAAAAACgkAWUEAAAAAAAAAAAsGAFlBAAAAAAAAAAAMBgBZQQAAAAAAAAAABAEAWUEAAAAAAAAAAAUKAFlCAgAAAAAAAAAAAAAAA==</t>
        </r>
      </text>
    </comment>
    <comment ref="A181" authorId="0" shapeId="0" xr:uid="{FBAB811B-F4A0-4FB2-BCBA-8F9C9CD8734B}">
      <text>
        <r>
          <rPr>
            <sz val="9"/>
            <color indexed="81"/>
            <rFont val="MS P ゴシック"/>
            <family val="3"/>
            <charset val="128"/>
          </rPr>
          <t>Insight iXlW00001C0000181R0585671234S00000360P00932LAocjBAQBF1NjaVRlZ2ljLmRhdGEuTW9sZWN1bGUBbwF/ARJTY2lUZWdpYy5Nb2xlY3VsZQAAAQFkAv5qAQAAAAIAAjAcAAAA/PwA/AACAAAAAAAA8L8CSb99HTjnBUACIo51cRsN4j8AAAAAGAAAAPz8APwAAgAAAAAAAPC/AoPix5i7lvw/AhZqTfOOU9A/AAAAABgAAAD8/AD8AAIAAAAAAADwvwLu68A5I0rvPwJ/jLlrCfnqPwAAAAAcAAAA/PwA/AACAAAAAAAA8L8CXkvIBz2bxT8CFmpN845T0D8AAAAAGAAAAPz8APwAAgAAAAAAAPC/AmTMXUvIB+m/AiKOdXEbDeI/AAAAABgAAAD8/AD8AAIAAAAAAADwvwIrGJXUCWj4vwLiehSuR+G6vwAAAAAkAAAA/PwA/AACAAAAAAAA8L8C9rnaiv1l678CTvOOU3Qk678AAAAAJAAAAPz8APwAAgAAAAAAAPC/AtnO91PjJQLAArwFEhQ/xui/AAAAACQAAAD8/AD8AAIAAAAAAADwvwJ1kxgEVo4BwAKze/KwUGvkPwAAAAAYAAAA/PwA/AACAAAAAAAA8L8C3NeBc0aU3j8CMSqpE9BE5r8AAAAAHAAAAPz8APwAAgAAAAAAAPC/Avd14JwRpfc/AhODwMqhRea/AAAAAAERAAAA/PwA/AACAAAAAAAA8L8CryXkg55NDEACrthfdk8eZr8AAAAALAAEAWUEAAAAAAAAAAAECAFlCAwAAAAAAAAACAwBZQQAAAAAAAAAAAwQAWUEAAAAAAAAAAAQFAFlBAAAAAAAAAAAFBgBZQQAAAAAAAAAABQcAWUEAAAAAAAAAAAUIAFlBAAAAAAAAAAADCQBZQQAAAAAAAAAACQoAWUICAAAAAAAAAAoBAFlBAAAAAAAAAAAAAAAAA==</t>
        </r>
      </text>
    </comment>
    <comment ref="A182" authorId="0" shapeId="0" xr:uid="{808821E2-3CDA-43D0-B64C-C7940C943776}">
      <text>
        <r>
          <rPr>
            <sz val="9"/>
            <color indexed="81"/>
            <rFont val="MS P ゴシック"/>
            <family val="3"/>
            <charset val="128"/>
          </rPr>
          <t>Insight iXlW00001C0000182R0585671234S00000362P01176LAocjBAQBF1NjaVRlZ2ljLmRhdGEuTW9sZWN1bGUBbwF/ARJTY2lUZWdpYy5Nb2xlY3VsZQAAAQFkAv5qAQAAAAIAAjwcAAAA/PwA/AACAAAAAAAA8L8C78nDQq1p3j8C16NwPQrXy78AAAAAGAAAAPz8APwAAgAAAAAAAPC/AjVeukkMAvE/AiGwcmiR7eI/AAAAABwAAAD8/AD8AAIAAAAAAADwvwLvycNCrWnePwKcxCCwcmj2PwAAAAAYAAAA/PwA/AACAAAAAAAA8L8CTaYKRiV13r8CBoGVQ4tstz8AAAAAGAAAAPz8APwAAgAAAAAAAPC/Ak2mCkYldd6/AhFYObTIdvE/AAAAABgAAAD8/AD8AAIAAAAAAADwvwIOvjCZKhjpPwKKsOHplbLyvwAAAAAYAAAA/PwA/AACAAAAAAAA8L8C1QloImx49b8Cv58aL90k2r8AAAAAGAAAAPz8APwAAgAAAAAAAPC/AlHaG3xhMvw/AqAaL90kBva/AAAAACAAAAD8/AD8AAIAAAAAAADwvwIbL90kBoEAQAIhsHJoke3iPwAAAAAYAAAA/PwA/AACAAAAAAAA8L8C1QloImx49b8CEVg5tMh2+T8AAAAAIAAAAPz8APwAAgAAAAAAAPC/AsHKoUW2cwNAAjEqqRPQROS/AAAAABgAAAD8/AD8AAIAAAAAAADwvwILtaZ5x6kBwAIGgZVDi2y3PwAAAAAgAAAA/PwA/AACAAAAAAAA8L8Cp3nHKTqSAEACV1uxv+yeAsAAAAAAGAAAAPz8APwAAgAAAAAAAPC/Agu1pnnHqQHAAhFYObTIdvE/AAAAACQAAAD8/AD8AAIAAAAAAADwvwJlO99PjZcIwAK/nxov3STavwAAAAABEAQAAWUEAAAAAAAAAAAIBAFlBAAAAAAAAAAADAABZQQAAAAAAAAAABAMAWUIDAAAAAAAAAAUAAFlBAAAAAAAAAAAGAwBZQQAAAAAAAAAABwUAWUEAAAAAAAAAAAgBAFlCAAAAAAAAAAAJBABZQQAAAAAAAAAACgcAWUIAAAAAAAAAAAsGAFlCAgAAAAAAAAAMBwBZQQAAAAAAAAAADQsAWUEAAAAAAAAAAA4LAFlBAAAAAAAAAAACBABZQQAAAAAAAAAACQ0AWUICAAAAAAAAAAAAAAA</t>
        </r>
      </text>
    </comment>
    <comment ref="A183" authorId="0" shapeId="0" xr:uid="{68EC5F7E-DB07-4853-9E17-C50B895D5B03}">
      <text>
        <r>
          <rPr>
            <sz val="9"/>
            <color indexed="81"/>
            <rFont val="MS P ゴシック"/>
            <family val="3"/>
            <charset val="128"/>
          </rPr>
          <t>Insight iXlW00001C0000183R0585671234S00000364P01268LAocjBAQBF1NjaVRlZ2ljLmRhdGEuTW9sZWN1bGUBbwF/ARJTY2lUZWdpYy5Nb2xlY3VsZQAAAQFkAv5qAQAAAAIAAgEQGAAAAPz8APwAAgAAAAAAAPC/Ald9rrZif5m/AiigibDh6eM/AAAAABgAAAD8/AD8AAIAAAAAAADwvwL6fmq8dJPovwKJY13cRgOovwAAAAAYAAAA/PwA/AACAAAAAAAA8L8CyQc9m1Wf278CGCZTBaOS+D8AAAAAHAAAAPz8APwAAgAAAAAAAPC/Aqk1zTtO0fa/Ap88LNSa5vY/AAAAABgAAAD8/AD8AAIAAAAAAADwvwK/nxov3ST6vwKPU3Qkl//cPwAAAAAYAAAA/PwA/AACAAAAAAAA8L8C+n5qvHST6L8CHOviNhrA8L8AAAAAHAAAAPz8APwAAgAAAAAAAPC/AmaIY13cRgdAAse6uI0G8Fa/AAAAABgAAAD8/AD8AAIAAAAAAADwvwKM22gAb4HuPwL3l92Th4XaPwAAAAAkAAAA/PwA/AACAAAAAAAA8L8CSgwCK4cWuT8CHeviNhrA+L8AAAAAGAAAAPz8APwAAgAAAAAAAPC/AgAAAAAAAATAAhzr4jYawPC/AAAAABgAAAD8/AD8AAIAAAAAAADwvwIAAAAAAAAEwAKJY13cRgOovwAAAAAYAAAA/PwA/AACAAAAAAAA8L8CINJvXwfOBEAC3gIJih9j7j8AAAAAGAAAAPz8APwAAgAAAAAAAPC/AgaBlUOL7AFAAk9AE2HD0+e/AAAAABgAAAD8/AD8AAIAAAAAAADwvwK/nxov3ST6vwId6+I2GsD4vwAAAAAYAAAA/PwA/AACAAAAAAAA8L8ChXzQs1n1+T8ChetRuB6F8j8AAAAAGAAAAPz8APwAAgAAAAAAAPC/AlHaG3xhMvQ/AiNseHqlLOG/AAAAAAESBAABZQQAAAAAAAAAAAgAAWUICAAAAAAAAAAMCAFlBAAAAAAAAAAAEAQBZQgMAAAAAAAAABQEAWUEAAAAAAAAAAAYMAFlBAAAAAAAAAAAHAABZQQAAAAAAAAAACAUAWUEAAAAAAAAAAAkNAFlBAAAAAAAAAAAKBABZQQAAAAAAAAAACw4AWUEAAAAAAAAAAAwPAFlBAAAAAAAAAAANBQBZQgIAAAAAAAAADgcAWUEAAAAAAAAAAA8HAFlBAAAAAAAAAAAEAwBZQQAAAAAAAAAACwYAWUEAAAAAAAAAAAoJAFlCAgAAAAAAAAAAAAAAA==</t>
        </r>
      </text>
    </comment>
    <comment ref="A184" authorId="0" shapeId="0" xr:uid="{61E8D508-7C47-48CA-88C6-FB9F7D3A8687}">
      <text>
        <r>
          <rPr>
            <sz val="9"/>
            <color indexed="81"/>
            <rFont val="MS P ゴシック"/>
            <family val="3"/>
            <charset val="128"/>
          </rPr>
          <t>Insight iXlW00001C0000184R0585671234S00000366P01412LAocjBAQBF1NjaVRlZ2ljLmRhdGEuTW9sZWN1bGUBbwF/ARJTY2lUZWdpYy5Nb2xlY3VsZQAAAQFkAv5qAQAAAAIAAgESHAAAAPz8APwAAgAAAAAAAPC/Ag8LtaZ5x9U/AtDVVuwvu9M/AAAAABgAAAD8/AD8AAIAAAAAAADwvwL7XG3F/rLtPwIvbqMBvAXgvwAAAAAcAAAA/PwA/AACAAAAAAAA8L8CDwu1pnnH1T8CoyO5/If09L8AAAAAGAAAAPz8APwAAgAAAAAAAPC/ApayDHGsi+O/Ahi30QDeAvC/AAAAABgAAAD8/AD8AAIAAAAAAADwvwKWsgxxrIvjvwLHuriNBvBGvwAAAAAYAAAA/PwA/AACAAAAAAAA8L8Cnl4pyxDH5D8CEqW9wRcm9D8AAAAAGAAAAPz8APwAAgAAAAAAAPC/Ao25awn5oPe/Ahi30QDeAvi/AAAAABgAAAD8/AD8AAIAAAAAAADwvwKNuWsJ+aD3vwKjI7n8h/TfPwAAAAAYAAAA/PwA/AACAAAAAAAA8L8C9dvXgXNGlL8ChetRuB4FAEAAAAAAGAAAAPz8APwAAgAAAAAAAPC/An6utmJ/2f4/Ai9uowG8BeC/AAAAACAAAAD8/AD8AAIAAAAAAADwvwJWDi2yne/vvwL1bFZ9rrb8PwAAAAAYAAAA/PwA/AACAAAAAAAA8L8C54wo7Q2+AsACGLfRAN4C8L8AAAAAGAAAAPz8APwAAgAAAAAAAPC/AueMKO0NvgLAAse6uI0G8Ea/AAAAACAAAAD8/AD8AAIAAAAAAADwvwJuNIC3QILSPwJU46WbxKAHQAAAAAAkAAAA/PwA/AACAAAAAAAA8L8CQRNhw9OrCcACGLfRAN4C+L8AAAAAGAAAAPz8APwAAgAAAAAAAPC/As1dS8gHvQpAAi9uowG8BeC/AAAAABgAAAD8/AD8AAIAAAAAAADwvwKGWtO84xQFQAKze/KwUGvKPwAAAAAYAAAA/PwA/AACAAAAAAAA8L8ChlrTvOMUBUACpb3BFyZT878AAAAAARQEAAFlBAAAAAAAAAAACAQBZQgIAAAAAAAAAAwQAWUIDAAAAAAAAAAQAAFlBAAAAAAAAAAAFAABZQQAAAAAAAAAABgMAWUEAAAAAAAAAAAcEAFlBAAAAAAAAAAAIBQBZQQAAAAAAAAAACQEAWUEAAAAAAAAAAAoIAFlCAAAAAAAAAAALDABZQQAAAAAAAAAADAcAWUICAAAAAAAAAA0IAFlBAAAAAAAAAAAOCwBZQQAAAAAAAAAADwBEQFlBAAAAAAAAAAAARAkAWUEAAAAAAAAAAABESQBZQQAAAAAAAAAAAgMAWUEAAAAAAAAAAABEDwBZQQAAAAAAAAAABgsAWUICAAAAAAAAAAAAAAA</t>
        </r>
      </text>
    </comment>
    <comment ref="A185" authorId="0" shapeId="0" xr:uid="{7791EC85-CD9B-4EF6-A8C6-03773E9A8B23}">
      <text>
        <r>
          <rPr>
            <sz val="9"/>
            <color indexed="81"/>
            <rFont val="MS P ゴシック"/>
            <family val="3"/>
            <charset val="128"/>
          </rPr>
          <t>Insight iXlW00001C0000185R0585671234S00000368P01176LAocjBAQBF1NjaVRlZ2ljLmRhdGEuTW9sZWN1bGUBbwF/ARJTY2lUZWdpYy5Nb2xlY3VsZQAAAQFkAv5qAQAAAAIAAjwcAAAA/PwA/AACAAAAAAAA8L8C+8vuycNC7T8CwhcmUwWjyj8AAAAAGAAAAPz8APwAAgAAAAAAAPC/ArfRAN4CCfg/AiZTBaOSOuO/AAAAABwAAAD8/AD8AAIAAAAAAADwvwL7y+7Jw0LtPwIfFmpN8472vwAAAAAYAAAA/PwA/AACAAAAAAAA8L8CJ8KGp1fKor8Ck6mCUUmd8b8AAAAAGAAAAPz8APwAAgAAAAAAAPC/AifChqdXyqK/AjGZKhiV1Lm/AAAAABgAAAD8/AD8AAIAAAAAAADwvwL6fmq8dJPzPwIHX5hMFYzyPwAAAAAYAAAA/PwA/AACAAAAAAAA8L8CpixDHOvi7L8Ck6mCUUmd+b8AAAAAGAAAAPz8APwAAgAAAAAAAPC/AqYsQxzr4uy/ArRZ9bnaitk/AAAAABgAAAD8/AD8AAIAAAAAAADwvwKUh4Va07zhPwKP5PIf0m/+PwAAAAAgAAAA/PwA/AACAAAAAAAA8L8C3GgAb4EEBEACJlMFo5I6478AAAAAIAAAAPz8APwAAgAAAAAAAPC/AgHeAgmKH9u/Anl6pSxDHPs/AAAAABgAAAD8/AD8AAIAAAAAAADwvwKV9gZfmEz8vwKTqYJRSZ3xvwAAAAAYAAAA/PwA/AACAAAAAAAA8L8ClfYGX5hM/L8CMZkqGJXUub8AAAAAIAAAAPz8APwAAgAAAAAAAPC/Ao25awn5oOs/Ak9AE2HD0wZAAAAAACQAAAD8/AD8AAIAAAAAAADwvwJrK/aX3RMFwAIi/fZ14Jz5vwAAAAABEAQAAWUEAAAAAAAAAAAIBAFlBAAAAAAAAAAADBABZQQAAAAAAAAAABAAAWUEAAAAAAAAAAAUAAFlBAAAAAAAAAAAGAwBZQgIAAAAAAAAABwQAWUICAAAAAAAAAAgFAFlBAAAAAAAAAAAJAQBZQgAAAAAAAAAACggAWUIAAAAAAAAAAAsMAFlCAwAAAAAAAAAMBwBZQQAAAAAAAAAADQgAWUEAAAAAAAAAAA4LAFlBAAAAAAAAAAACAwBZQQAAAAAAAAAABgsAWUEAAAAAAAAAAAAAAAA</t>
        </r>
      </text>
    </comment>
    <comment ref="A186" authorId="0" shapeId="0" xr:uid="{60BF3999-9F9D-47F6-9E1F-9F8636453D78}">
      <text>
        <r>
          <rPr>
            <sz val="9"/>
            <color indexed="81"/>
            <rFont val="MS P ゴシック"/>
            <family val="3"/>
            <charset val="128"/>
          </rPr>
          <t>Insight iXlW00001C0000186R0585671234S00000370P00836LAocjBAQBF1NjaVRlZ2ljLmRhdGEuTW9sZWN1bGUBbwF/ARJTY2lUZWdpYy5Nb2xlY3VsZQAAAQFkAv5qAQAAAAIAAiwgAAAA/PwA/AACAAAAAAAA8L8CyXa+nxqvA0AAAAAAABgAAAD8/AD8AAIAAAAAAADwvwKS7Xw/NV73PwAAAAAAGAAAAPz8APwAAgAAAAAAAPC/ArAD54wo7es/AhfZzvdT4+m/AAAAABgAAAD8/AD8AAIAAAAAAADwvwJuowG8BRK0vwIAAAAAAADgvwAAAAAYAAAA/PwA/AACAAAAAAAA8L8C8fRKWYY47r8CAAAAAAAA8L8AAAAAHAAAAPz8APwAAgAAAAAAAPC/Arraiv1l9/y/AgAAAAAAAOC/AAAAABgAAAD8/AD8AAIAAAAAAADwvwK62or9Zff8vwIAAAAAAADgPwAAAAAYAAAA/PwA/AACAAAAAAAA8L8C8fRKWYY47r8BAAAAABgAAAD8/AD8AAIAAAAAAADwvwJuowG8BRK0vwIAAAAAAADgPwAAAAAcAAAA/PwA/AACAAAAAAAA8L8CsAPnjCjt6z8CF9nO91Pj6T8AAAAAAREAAAD8/AD8AAIAAAAAAADwvwIv3SQGgRUKQAAAAAAALAAEAWUIAAAAAAAAAAAECAFlBAAAAAAAAAAACAwBZQQAAAAAAAAAAAwQAWUIDAAAAAAAAAAQFAFlBAAAAAAAAAAAFBgBZQgIAAAAAAAAABgcAWUEAAAAAAAAAAAcIAFlCAgAAAAAAAAAIAwBZQQAAAAAAAAAACAkAWUEAAAAAAAAAAAkBAFlBAAAAAAAAAAAAAAAAA==</t>
        </r>
      </text>
    </comment>
    <comment ref="A187" authorId="0" shapeId="0" xr:uid="{76354FCF-948C-42C5-934A-DC450BF1CB64}">
      <text>
        <r>
          <rPr>
            <sz val="9"/>
            <color indexed="81"/>
            <rFont val="MS P ゴシック"/>
            <family val="3"/>
            <charset val="128"/>
          </rPr>
          <t>Insight iXlW00001C0000187R0585671234S00000372P01248LAocjBAQBF1NjaVRlZ2ljLmRhdGEuTW9sZWN1bGUBbwF/ARJTY2lUZWdpYy5Nb2xlY3VsZQAAAQFkAv5qAQAAAAIAAgEQGAAAAPz8APwAAgAAAAAAAPC/Ap88LNSa5v+/AoC3QILix8C/AAAAABgAAAD8/AD8AAIAAAAAAADwvwLwFkhQ/BjwPwKAt0CC4sfAvwAAAAAcAAAA/PwA/AACAAAAAAAA8L8CB/AWSFD8eD8CgLdAguLHwL8AAAAAGAAAAPz8APwAAgAAAAAAAPC/AqmkTkAT4QbAAuAtkKD4MeS/AAAAABgAAAD8/AD8AAIAAAAAAADwvwKppE5AE+EGwAJApN++DpzXPwAAAAAgAAAA/PwA/AACAAAAAAAA8L8C8BZIUPwY+D8Co5I6AU2E5z8AAAAAGAAAAPz8APwAAgAAAAAAAPC/AhDpt68D5/e/AkZHcvkP6e+/AAAAABgAAAD8/AD8AAIAAAAAAADwvwKfPCzUmub3vwKjkjoBTYTnPwAAAAAgAAAA/PwA/AACAAAAAAAA8L8C8BZIUPwY+D8CRkdy+Q/p778AAAAAGAAAAPz8APwAAgAAAAAAAPC/AkCk374OnN+/AqOSOgFNhOc/AAAAABgAAAD8/AD8AAIAAAAAAADwvwJApN++DpzfvwJk7lpCPujvvwAAAAAYAAAA/PwA/AACAAAAAAAA8L8CeAskKH4MBEACo5I6AU2E5z8AAAAAHAAAAPz8APwAAgAAAAAAAPC/AqmkTkAT4QrAAjJ3LSEf9Pe/AAAAABgAAAD8/AD8AAIAAAAAAADwvwJ4CyQofgwEQAJSSZ2AJsL7PwAAAAAYAAAA/PwA/AACAAAAAAAA8L8CeAskKH4MDEACo5I6AU2E5z8AAAAAGAAAAPz8APwAAgAAAAAAAPC/AngLJCh+DARAArraiv1l99C/AAAAAAERBAgBZQQAAAAAAAAAAAgkAWUEAAAAAAAAAAAMAAFlBAAAAAAAAAAAEAABZQQAAAAAAAAAABQEAWUEAAAAAAAAAAAYAAFlBAAAAAAAAAAAHAABZQQAAAAAAAAAACAEAWUIAAAAAAAAAAAkHAFlBAAAAAAAAAAAKBgBZQQAAAAAAAAAACwUAWUEAAAAAAAAAAAMMAFlBAAAAAAAAAAANCwBZQQAAAAAAAAAADgsAWUEAAAAAAAAAAA8LAFlBAAAAAAAAAAAEAwBZQQAAAAAAAAAAAgoAWUEAAAAAAAAAAAAAAAA</t>
        </r>
      </text>
    </comment>
    <comment ref="A188" authorId="0" shapeId="0" xr:uid="{7DF0809E-85F2-4B92-98C9-EEC9B4E0C0BE}">
      <text>
        <r>
          <rPr>
            <sz val="9"/>
            <color indexed="81"/>
            <rFont val="MS P ゴシック"/>
            <family val="3"/>
            <charset val="128"/>
          </rPr>
          <t>Insight iXlW00001C0000188R0585671234S00000374P01156LAocjBAQBF1NjaVRlZ2ljLmRhdGEuTW9sZWN1bGUBbwF/ARJTY2lUZWdpYy5Nb2xlY3VsZQAAAQFkAv5qAQAAAAIAAjwYAAAA/PwA/AACAAAAAAAA8L8CHA3gLZCg4D8CAAAAAAAA4L8AAAAAHAAAAPz8APwAAgAAAAAAAPC/AhwN4C2QoOA/AgAAAAAAAOA/AAAAABgAAAD8/AD8AAIAAAAAAADwvwJBE2HD0yv2PwEAAAAAHAAAAPz8APwAAgAAAAAAAPC/AsE5I0p7AwJAAgAAAAAAAOA/AAAAABgAAAD8/AD8AAIAAAAAAADwvwLQZtXnaiv2PwIAAAAAAADwvwAAAAAcAAAA/PwA/AACAAAAAAAA8L8C0GbV52or1r8CAAAAAAAA8L8AAAAAGAAAAPz8APwAAgAAAAAAAPC/AsE5I0p7AwJAAgAAAAAAAOC/AAAAABwAAAD8/AD8AAIAAAAAAADwvwJ1kxgEVo4HwAIAAAAAAADgPwAAAAAYAAAA/PwA/AACAAAAAAAA8L8C9rnaiv1l878CAAAAAAAA4L8AAAAAGAAAAPz8APwAAgAAAAAAAPC/Ava52or9ZfO/AgAAAAAAAOA/AAAAABgAAAD8/AD8AAIAAAAAAADwvwIcDeAtkKAAwAIAAAAAAADwvwAAAAAYAAAA/PwA/AACAAAAAAAA8L8CdZMYBFaOB8ACAAAAAAAA4L8AAAAAGAAAAPz8APwAAgAAAAAAAPC/AlTjpZvEoADAAQAAAAAYAAAA/PwA/AACAAAAAAAA8L8C0GbV52or9j8CAAAAAAAAAEAAAAAAGAAAAPz8APwAAgAAAAAAAPC/AuLplbIM8QhAAgAAAAAAAPC/AAAAAAEQBAABZQQAAAAAAAAAAAgEAWUIDAAAAAAAAAAMGAFlCAgAAAAAAAAAEAABZQgIAAAAAAAAABQAAWUEAAAAAAAAAAAYEAFlBAAAAAAAAAAAHDABZQQAAAAAAAAAACAUAWUEAAAAAAAAAAAkIAFlBAAAAAAAAAAAKCABZQQAAAAAAAAAACwoAWUEAAAAAAAAAAAwJAFlBAAAAAAAAAAANAgBZQQAAAAAAAAAADgYAWUEAAAAAAAAAAAIDAFlBAAAAAAAAAAAHCwBZQQAAAAAAAAAAAAAAAA=</t>
        </r>
      </text>
    </comment>
    <comment ref="A189" authorId="0" shapeId="0" xr:uid="{76AA7385-D31C-4D55-B2EA-DC032BEC41D1}">
      <text>
        <r>
          <rPr>
            <sz val="9"/>
            <color indexed="81"/>
            <rFont val="MS P ゴシック"/>
            <family val="3"/>
            <charset val="128"/>
          </rPr>
          <t>Insight iXlW00001C0000189R0585671234S00000376P00804LAocjBAQBF1NjaVRlZ2ljLmRhdGEuTW9sZWN1bGUBbwF/ARJTY2lUZWdpYy5Nb2xlY3VsZQAAAQFkAv5qAQAAAAIAAigcAAAA/PwA/AACAAAAAAAA8L8Cg8DKoUW22z8CmpmZmZmZ4T8AAAAAGAAAAPz8APwAAgAAAAAAAPC/AoPAyqFFttu/ApqZmZmZmak/AAAAABgAAAD8/AD8AAIAAAAAAADwvwJjEFg5tMj0PwKamZmZmZmpPwAAAAAcAAAA/PwA/AACAAAAAAAA8L8CYxBYObTI9L8CmpmZmZmZ4T8AAAAAHAAAAPz8APwAAgAAAAAAAPC/AlK4HoXrUQFAApqZmZmZmeE/AAAAABgAAAD8/AD8AAIAAAAAAADwvwKDwMqhRbbbvwJnZmZmZmbuvwAAAAAYAAAA/PwA/AACAAAAAAAA8L8Cg8DKoUW22z8CNDMzMzMz978AAAAAGAAAAPz8APwAAgAAAAAAAPC/AmMQWDm0yPQ/AmdmZmZmZu6/AAAAABgAAAD8/AD8AAIAAAAAAADwvwJSuB6F61EBwAKamZmZmZmpPwAAAAAYAAAA/PwA/AACAAAAAAAA8L8CYxBYObTI9L8CzczMzMzM+D8AAAAAKAQAAWUIDAAAAAAAAAAIAAFlBAAAAAAAAAAADAQBZQQAAAAAAAAAABAIAWUEAAAAAAAAAAAUBAFlBAAAAAAAAAAAGBwBZQQAAAAAAAAAABwIAWUICAAAAAAAAAAgDAFlBAAAAAAAAAAAJAwBZQQAAAAAAAAAABQYAWUICAAAAAAAAAAAAAAA</t>
        </r>
      </text>
    </comment>
    <comment ref="A190" authorId="0" shapeId="0" xr:uid="{A307C6AD-FB6A-4D9F-9628-806F3FEF2BCE}">
      <text>
        <r>
          <rPr>
            <sz val="9"/>
            <color indexed="81"/>
            <rFont val="MS P ゴシック"/>
            <family val="3"/>
            <charset val="128"/>
          </rPr>
          <t>Insight iXlW00001C0000190R0585671234S00000378P00944LAocjBAQBF1NjaVRlZ2ljLmRhdGEuTW9sZWN1bGUBbwF/ARJTY2lUZWdpYy5Nb2xlY3VsZQAAAQFkAv5qAQAAAAIAAjAcAAAA/PwA/AACAAAAAAAA8L8C9GxWfa62+z8CTMgHPZtV5T8AAAAAGAAAAPz8APwAAgAAAAAAAPC/AAJqb/CFyVTVvwAAAAAYAAAA/PwA/AACAAAAAAAA8L8C9GxWfa62+z8Cam/whclU1b8AAAAAGAAAAPz8APwAAgAAAAAAAPC/AAJMyAc9m1XlPwAAAAAYAAAA/PwA/AACAAAAAAAA8L8CZhniWBe36z8CtTf4wmSq6r8AAAAAGAAAAPz8APwAAgAAAAAAAPC/AoPAyqFFtuu/ArU3+MJkquq/AAAAABgAAAD8/AD8AAIAAAAAAADwvwJmGeJYF7frPwIm5IOezaryPwAAAAAgAAAA/PwA/AACAAAAAAAA8L8Cm+Ydp+jIBEACtTf4wmSq6r8AAAAAGAAAAPz8APwAAgAAAAAAAPC/AoPAyqFFtuu/Aibkg57NqvI/AAAAABgAAAD8/AD8AAIAAAAAAADwvwKDwMqhRbb7vwJqb/CFyVTVvwAAAAAYAAAA/PwA/AACAAAAAAAA8L8Cg8DKoUW2+78CTMgHPZtV5T8AAAAAASMAAAD8/AD8AAIAAAAAAADwvwKb5h2n6MgEwAK1N/jCZKrqvwAAAAA0BBABZQQAAAAAAAAAAAgAAWUEAAAAAAAAAAAMGAFlBAAAAAAAAAAAEAgBZQQAAAAAAAAAABQEAWUEAAAAAAAAAAAYAAFlBAAAAAAAAAAAHAgBZQgAAAAAAAAAACAMAWUEAAAAAAAAAAAkFAFlCAwAAAAAAAAAKCABZQgIAAAAAAAAACwkAWUEAAAAAAAAAAAMBAFlCAgAAAAAAAAAKCQBZQQAAAAAAAAAAAAAAAA=</t>
        </r>
      </text>
    </comment>
    <comment ref="A191" authorId="0" shapeId="0" xr:uid="{5951AC59-10A0-40BB-9FB8-5E3906994EF9}">
      <text>
        <r>
          <rPr>
            <sz val="9"/>
            <color indexed="81"/>
            <rFont val="MS P ゴシック"/>
            <family val="3"/>
            <charset val="128"/>
          </rPr>
          <t>Insight iXlW00001C0000191R0585671234S00000380P01288LAocjBAQBF1NjaVRlZ2ljLmRhdGEuTW9sZWN1bGUBbwF/ARJTY2lUZWdpYy5Nb2xlY3VsZQAAAQFkAv5qAQAAAAIAAgERHAAAAPz8APwAAgAAAAAAAPC/Ase6uI0G8NK/AgR4CyQofuI/AAAAABgAAAD8/AD8AAIAAAAAAADwvwLLoUW28/3wvwKTqYJRSZ2wvwAAAAAYAAAA/PwA/AACAAAAAAAA8L8Cx7q4jQbw0r8ChslUwaik5r8AAAAAGAAAAPz8APwAAgAAAAAAAPC/AgtGJXUCmuQ/Ava52or9Zde/AAAAABgAAAD8/AD8AAIAAAAAAADwvwJHA3gLJCjqPwLH3LWEfNDjPwAAAAAYAAAA/PwA/AACAAAAAAAA8L8CW9O84xQd/D8CUkmdgCbC7j8AAAAAGAAAAPz8APwAAgAAAAAAAPC/AgJNhA1PLwRAAjj4wmSqYNQ/AAAAACQAAAD8/AD8AAIAAAAAAADwvwLdtYR80LMLQAKn6Egu/yHlPwAAAAAYAAAA/PwA/AACAAAAAAAA8L8Csp3vp8bLAkACpb3BFyZT5b8AAAAAGAAAAPz8APwAAgAAAAAAAPC/Aq5p3nGKjvY/AhiV1AloIvC/AAAAABgAAAD8/AD8AAIAAAAAAADwvwLLoUW28/34vwK2FfvL7sntvwAAAAAYAAAA/PwA/AACAAAAAAAA8L8C5tAi2/l+BMACthX7y+7J7b8AAAAAHAAAAPz8APwAAgAAAAAAAPC/AubQItv5fgjAApOpglFJnbC/AAAAABgAAAD8/AD8AAIAAAAAAADwvwLm0CLb+X4EwAJRa5p3nKLpPwAAAAAYAAAA/PwA/AACAAAAAAAA8L8Cy6FFtvP9+L8CUWuad5yi6T8AAAAAAREAAAD8/AD8AAIAAAAAAADwvwIijnVxGw0RQAJuowG8BRKkvwAAAAABEQAAAPz8APwAAgAAAAAAAPC/ArAD54woLRVAAvyp8dJNYoC/AAAAAAEQAAQBZQQAAAAAAAAAAAQIAWUEAAAAAAAAAAAIDAFlBAAAAAAAAAAADBABZQgMAAAAAAAAABAUAWUEAAAAAAAAAAAUGAFlCAwAAAAAAAAAGBwBZQQAAAAAAAAAABggAWUEAAAAAAAAAAAgJAFlCAgAAAAAAAAAJAwBZQQAAAAAAAAAAAQoAWUEAAAAAAAAAAAoLAFlBAAAAAAAAAAALDABZQQAAAAAAAAAADA0AWUEAAAAAAAAAAA0OAFlBAAAAAAAAAAAOAQBZQQAAAAAAAAAAAAAAAA=</t>
        </r>
      </text>
    </comment>
    <comment ref="A192" authorId="0" shapeId="0" xr:uid="{5C3B06C5-65DC-409A-945E-4C74A3C771A7}">
      <text>
        <r>
          <rPr>
            <sz val="9"/>
            <color indexed="81"/>
            <rFont val="MS P ゴシック"/>
            <family val="3"/>
            <charset val="128"/>
          </rPr>
          <t>Insight iXlW00001C0000192R0585671234S00000382P00788LAocjBAQBF1NjaVRlZ2ljLmRhdGEuTW9sZWN1bGUBbwF/ARJTY2lUZWdpYy5Nb2xlY3VsZQAAAQFkAv5qAQAAAAIAAigcAAAA/PwA/AACAAAAAAAA8L8Cj+TyH9Jv6z8C0m9fB84Z+T8AAAAAGAAAAPz8APwAAgAAAAAAAPC/AnE9CtejcOs/AqTfvg6cM+I/AAAAABgAAAD8/AD8AAIAAAAAAADwvwJEi2zn+6n6PwLb+X5qvHSTvwAAAAAYAAAA/PwA/AACAAAAAAAA8L8CuR6F61G49T8C7S+7Jw8L778AAAAAHAAAAPz8APwAAgAAAAAAAPC/AuJ6FK5H4dY/Au0vuycPC++/AAAAABwAAAD8/AD8AAIAAAAAAADwvwKiRbbz/dSoPwLb+X5qvHSTvwAAAAAYAAAA/PwA/AACAAAAAAAA8L8C4noUrkfh7L8CkML1KFyP0j8AAAAAGAAAAPz8APwAAgAAAAAAAPC/Ampv8IXJVPq/AjEqqRPQRNi/AAAAACQAAAD8/AD8AAIAAAAAAADwvwKEL0ymCsYEwAL9GHPXEvKxvwAAAAABEQAAAPz8APwAAgAAAAAAAPC/AgisHFpkuwNAApoIG55eKdM/AAAAACQABAFlBAAAAAAAAAAABAgBZQgMAAAAAAAAAAgMAWUEAAAAAAAAAAAMEAFlCAgAAAAAAAAAEBQBZQQAAAAAAAAAABQEAWUEAAAAAAAAAAAUGAFlBAAAAAAAAAAAGBwBZQQAAAAAAAAAABwgAWUEAAAAAAAAAAAAAAAA</t>
        </r>
      </text>
    </comment>
    <comment ref="A193" authorId="0" shapeId="0" xr:uid="{7D6C993E-DD31-464F-8C6C-E1B9312DDDC7}">
      <text>
        <r>
          <rPr>
            <sz val="9"/>
            <color indexed="81"/>
            <rFont val="MS P ゴシック"/>
            <family val="3"/>
            <charset val="128"/>
          </rPr>
          <t>Insight iXlW00001C0000193R0585671234S00000384P01104LAocjBAQBF1NjaVRlZ2ljLmRhdGEuTW9sZWN1bGUBbwF/ARJTY2lUZWdpYy5Nb2xlY3VsZQAAAQFkAv5qAQAAAAIAAjgYAAAA/PwA/AACAAAAAAAA8L8COdbFbTSA+D8CRWlv8IXJzD8AAAAAHAAAAPz8APwAAgAAAAAAAPC/AjnWxW00gPg/Aq8l5IOezei/AAAAABwAAAD8/AD8AAIAAAAAAADwvwK5HoXrUbh+vwJeS8gHPZvRvwAAAAAYAAAA/PwA/AACAAAAAAAA8L8CVHQkl/+Q4j8CaLPqc7UV4T8AAAAAGAAAAPz8APwAAgAAAAAAAPC/AlR0JJf/kOI/AmN/2T15WPG/AAAAABgAAAD8/AD8AAIAAAAAAADwvwJiodY077gCQALFsS5uowHqPwAAAAAYAAAA/PwA/AACAAAAAAAA8L8CH4XrUbge8L8CXkvIBz2b0b8AAAAAIAAAAPz8APwAAgAAAAAAAPC/Am1Wfa624gFAAplMFYxK6vw/AAAAABwAAAD8/AD8AAIAAAAAAADwvwKQwvUoXA8IwAJeS8gHPZvRvwAAAAAgAAAA/PwA/AACAAAAAAAA8L8CZMxdS8gHCkAClkOLbOf72T8AAAAAGAAAAPz8APwAAgAAAAAAAPC/Ah+F61G4Hvi/AtSa5h2n6OI/AAAAABgAAAD8/AD8AAIAAAAAAADwvwIfhetRuB74vwIZc9cS8kHyvwAAAAAYAAAA/PwA/AACAAAAAAAA8L8CkML1KFwPBMACGXPXEvJB8r8AAAAAGAAAAPz8APwAAgAAAAAAAPC/ApDC9ShcDwTAAtSa5h2n6OI/AAAAADwEAAFlBAAAAAAAAAAACAwBZQQAAAAAAAAAAAwAAWUICAAAAAAAAAAQBAFlCAgAAAAAAAAAFAABZQQAAAAAAAAAABgIAWUEAAAAAAAAAAAcFAFlCAAAAAAAAAAAIDABZQgIAAAAAAAAACQUAWUEAAAAAAAAAAAoGAFlBAAAAAAAAAAALBgBZQgMAAAAAAAAADAsAWUEAAAAAAAAAAA0KAFlCAgAAAAAAAAAEAgBZQQAAAAAAAAAACA0AWUEAAAAAAAAAAAAAAAA</t>
        </r>
      </text>
    </comment>
    <comment ref="A194" authorId="0" shapeId="0" xr:uid="{0D2407BD-E7BA-434C-A022-2D10D6386376}">
      <text>
        <r>
          <rPr>
            <sz val="9"/>
            <color indexed="81"/>
            <rFont val="MS P ゴシック"/>
            <family val="3"/>
            <charset val="128"/>
          </rPr>
          <t>Insight iXlW00001C0000194R0585671234S00000386P00912LAocjBAQBF1NjaVRlZ2ljLmRhdGEuTW9sZWN1bGUBbwF/ARJTY2lUZWdpYy5Nb2xlY3VsZQAAAQFkAv5qAQAAAAIAAjAcAAAA/PwA/AACAAAAAAAA8L8Cg8DKoUW2678CAAAAAAAA8L8AAAAAGAAAAPz8APwAAgAAAAAAAPC/AAIAAAAAAADgvwAAAAAYAAAA/PwA/AACAAAAAAAA8L8Cg8DKoUW2+78CAAAAAAAA4L8AAAAAGAAAAPz8APwAAgAAAAAAAPC/AAIAAAAAAADgPwAAAAAYAAAA/PwA/AACAAAAAAAA8L8CZhniWBe36z8BAAAAACAAAAD8/AD8AAIAAAAAAADwvwKb5h2n6MgEwAIAAAAAAADwvwAAAAAYAAAA/PwA/AACAAAAAAAA8L8CZhniWBe36z8CAAAAAAAA8L8AAAAAGAAAAPz8APwAAgAAAAAAAPC/AoPAyqFFtuu/AQAAAAAYAAAA/PwA/AACAAAAAAAA8L8Cg8DKoUW2+78CAAAAAAAA4D8AAAAAGAAAAPz8APwAAgAAAAAAAPC/AvRsVn2utvs/AgAAAAAAAOA/AAAAABwAAAD8/AD8AAIAAAAAAADwvwKb5h2n6MgEQAEAAAAAGAAAAPz8APwAAgAAAAAAAPC/AvRsVn2utvs/AgAAAAAAAOC/AAAAADQEAAFlBAAAAAAAAAAACAABZQQAAAAAAAAAAAwEAWUIDAAAAAAAAAAQDAFlBAAAAAAAAAAAFAgBZQgAAAAAAAAAABgEAWUEAAAAAAAAAAAcIAFlBAAAAAAAAAAAIAgBZQQAAAAAAAAAACQQAWUIDAAAAAAAAAAoJAFlBAAAAAAAAAAALBgBZQgIAAAAAAAAABwMAWUEAAAAAAAAAAAkLAFlBAAAAAAAAAAAAAAAAA==</t>
        </r>
      </text>
    </comment>
    <comment ref="A195" authorId="0" shapeId="0" xr:uid="{50F5C7EF-F17A-4277-B4EC-9979E82BC661}">
      <text>
        <r>
          <rPr>
            <sz val="9"/>
            <color indexed="81"/>
            <rFont val="MS P ゴシック"/>
            <family val="3"/>
            <charset val="128"/>
          </rPr>
          <t>Insight iXlW00001C0000195R0585671234S00000388P01020LAocjBAQBF1NjaVRlZ2ljLmRhdGEuTW9sZWN1bGUBbwF/ARJTY2lUZWdpYy5Nb2xlY3VsZQAAAQFkAv5qAQAAAAIAAjQcAAAA/PwA/AACAAAAAAAA8L8Cg8DKoUW2o78C4QuTqYJR1T8AAAAAGAAAAPz8APwAAgAAAAAAAPC/AvCnxks3id0/AjojSnuDL/M/AAAAABwAAAD8/AD8AAIAAAAAAADwvwL8qfHSTWL3PwI6I0p7gy/zPwAAAAAYAAAA/PwA/AACAAAAAAAA8L8C8KfGSzeJ3T8CkzoBTYQN4b8AAAAAGAAAAPz8APwAAgAAAAAAAPC/AgRWDi2ynfi/ApM6AU2EDeG/AAAAABgAAAD8/AD8AAIAAAAAAADwvwL8qfHSTWL3PwKTOgFNhA3hvwAAAAAYAAAA/PwA/AACAAAAAAAA8L8CBFYOLbKd8L8C4QuTqYJR1T8AAAAAGAAAAPz8APwAAgAAAAAAAPC/Avyp8dJNYv8/AuELk6mCUdU/AAAAACAAAAD8/AD8AAIAAAAAAADwvwKDwMqhRbajvwK+wRcmU4UAQAAAAAAkAAAA/PwA/AACAAAAAAAA8L8Co5I6AU2E5b8CSp2AJsKG8L8AAAAAJAAAAPz8APwAAgAAAAAAAPC/AgIrhxbZTgDAAvyp8dJNYva/AAAAACQAAAD8/AD8AAIAAAAAAADwvwIj2/l+ajwDwAIqqRPQRNigvwAAAAABIwAAAPz8APwAAgAAAAAAAPC/Avyp8dJNYv8/Aov9ZffkYfa/AAAAADQEAAFlBAAAAAAAAAAACAQBZQQAAAAAAAAAAAwAAWUEAAAAAAAAAAAQGAFlBAAAAAAAAAAAFAwBZQgMAAAAAAAAABgAAWUEAAAAAAAAAAAcCAFlCAgAAAAAAAAAIAQBZQgAAAAAAAAAACQQAWUEAAAAAAAAAAAoEAFlBAAAAAAAAAAALBABZQQAAAAAAAAAADAUAWUEAAAAAAAAAAAcFAFlBAAAAAAAAAAAAAAAAA==</t>
        </r>
      </text>
    </comment>
    <comment ref="A196" authorId="0" shapeId="0" xr:uid="{4EBB7A78-E491-419B-B9C7-06C88C6A9409}">
      <text>
        <r>
          <rPr>
            <sz val="9"/>
            <color indexed="81"/>
            <rFont val="MS P ゴシック"/>
            <family val="3"/>
            <charset val="128"/>
          </rPr>
          <t>Insight iXlW00001C0000196R0585671234S00000390P01108LAocjBAQBF1NjaVRlZ2ljLmRhdGEuTW9sZWN1bGUBbwF/ARJTY2lUZWdpYy5Nb2xlY3VsZQAAAQFkAv5qAQAAAAIAAjgcAAAA/PwA/AACAAAAAAAA8L8CJuSDns2qzz8CX5hMFYxKwj8AAAAAGAAAAPz8APwAAgAAAAAAAPC/Aibkg57Nqs8/ApvmHafoSPI/AAAAABwAAAD8/AD8AAIAAAAAAADwvwI4iUFg5dDxPwKb5h2n6Ej6PwAAAAAYAAAA/PwA/AACAAAAAAAA8L8Cxty1hHzQ8T8C0bNZ9bna1r8AAAAAGAAAAPz8APwAAgAAAAAAAPC/AnnpJjEIrP8/Al+YTBWMSsI/AAAAABgAAAD8/AD8AAIAAAAAAADwvwJ56SYxCKz/PwIMk6mCUUnyPwAAAAAYAAAA/PwA/AACAAAAAAAA8L8CescpOpLL478C0bNZ9bna1r8AAAAAIAAAAPz8APwAAgAAAAAAAPC/AnrHKTqSy+O/ApvmHafoSPo/AAAAAAEjAAAA/PwA/AACAAAAAAAA8L8C3SQGgZXDBkAC0bNZ9bna1r8AAAAAGAAAAPz8APwAAgAAAAAAAPC/Av9D+u3rwPe/Atc07zhFR8I/AAAAABgAAAD8/AD8AAIAAAAAAADwvwJ6xyk6ksvjvwL0bFZ9rrb1vwAAAAAYAAAA/PwA/AACAAAAAAAA8L8C/0P67evA978C9WxWfa62/b8AAAAAGAAAAPz8APwAAgAAAAAAAPC/AiDSb18HzgLAApVliGNd3Na/AAAAABgAAAD8/AD8AAIAAAAAAADwvwIg0m9fB84CwAL0bFZ9rrb1vwAAAAA8BAABZQQAAAAAAAAAAAgEAWUEAAAAAAAAAAAMAAFlBAAAAAAAAAAAEAwBZQgMAAAAAAAAABQIAWUICAAAAAAAAAAYAAFlBAAAAAAAAAAAHAQBZQgAAAAAAAAAACAQAWUEAAAAAAAAAAAkGAFlBAAAAAAAAAAAKBgBZQgMAAAAAAAAACwoAWUEAAAAAAAAAAAwJAFlCAgAAAAAAAAANCwBZQgIAAAAAAAAABQQAWUEAAAAAAAAAAA0MAFlBAAAAAAAAAAAAAAAAA==</t>
        </r>
      </text>
    </comment>
    <comment ref="A197" authorId="0" shapeId="0" xr:uid="{9A857A8B-305E-41D2-B346-0E0284BE0CF8}">
      <text>
        <r>
          <rPr>
            <sz val="9"/>
            <color indexed="81"/>
            <rFont val="MS P ゴシック"/>
            <family val="3"/>
            <charset val="128"/>
          </rPr>
          <t>Insight iXlW00001C0000197R0585671234S00000392P00944LAocjBAQBF1NjaVRlZ2ljLmRhdGEuTW9sZWN1bGUBbwF/ARJTY2lUZWdpYy5Nb2xlY3VsZQAAAQFkAv5qAQAAAAIAAjAcAAAA/PwA/AACAAAAAAAA8L8Cg8DKoUW2678CtTf4wmSq6r8AAAAAGAAAAPz8APwAAgAAAAAAAPC/AAJqb/CFyVTVvwAAAAAYAAAA/PwA/AACAAAAAAAA8L8Cg8DKoUW2+78Cam/whclU1b8AAAAAGAAAAPz8APwAAgAAAAAAAPC/AoPAyqFFtuu/Aibkg57NqvI/AAAAABgAAAD8/AD8AAIAAAAAAADwvwKDwMqhRbb7vwJMyAc9m1XlPwAAAAAYAAAA/PwA/AACAAAAAAAA8L8AAkzIBz2bVeU/AAAAABgAAAD8/AD8AAIAAAAAAADwvwJmGeJYF7frPwK1N/jCZKrqvwAAAAAgAAAA/PwA/AACAAAAAAAA8L8Cm+Ydp+jIBMACtTf4wmSq6r8AAAAAGAAAAPz8APwAAgAAAAAAAPC/AmYZ4lgXt+s/Aibkg57NqvI/AAAAABgAAAD8/AD8AAIAAAAAAADwvwL0bFZ9rrb7PwJqb/CFyVTVvwAAAAAYAAAA/PwA/AACAAAAAAAA8L8C9GxWfa62+z8CTMgHPZtV5T8AAAAAASMAAAD8/AD8AAIAAAAAAADwvwKb5h2n6MgEQAK1N/jCZKrqvwAAAAA0BAABZQQAAAAAAAAAAAgAAWUEAAAAAAAAAAAMEAFlCAgAAAAAAAAAEAgBZQQAAAAAAAAAABQEAWUIDAAAAAAAAAAYBAFlBAAAAAAAAAAAHAgBZQgAAAAAAAAAACAUAWUEAAAAAAAAAAAkGAFlCAwAAAAAAAAAKCABZQgIAAAAAAAAACwkAWUEAAAAAAAAAAAMFAFlBAAAAAAAAAAAKCQBZQQAAAAAAAAAAAAAAAA=</t>
        </r>
      </text>
    </comment>
    <comment ref="A198" authorId="0" shapeId="0" xr:uid="{10498D95-8AB8-471B-8697-E54233E10ABE}">
      <text>
        <r>
          <rPr>
            <sz val="9"/>
            <color indexed="81"/>
            <rFont val="MS P ゴシック"/>
            <family val="3"/>
            <charset val="128"/>
          </rPr>
          <t>Insight iXlW00001C0000198R0585671234S00000394P01104LAocjBAQBF1NjaVRlZ2ljLmRhdGEuTW9sZWN1bGUBbwF/ARJTY2lUZWdpYy5Nb2xlY3VsZQAAAQFkAv5qAQAAAAIAAjgYAAAA/PwA/AACAAAAAAAA8L8CbqMBvAUS5r8CvCcPC7Wm6z8AAAAAHAAAAPz8APwAAgAAAAAAAPC/Atqs+lxtxeY/AmkAb4EExfo/AAAAABgAAAD8/AD8AAIAAAAAAADwvwIHgZVDi2ztPwJcsb/snjzmPwAAAAAYAAAA/PwA/AACAAAAAAAA8L8CMgisHFpkqz8CbsX+snvyyD8AAAAAGAAAAPz8APwAAgAAAAAAAPC/AuomMQisHNK/AuLplbIMcfw/AAAAABgAAAD8/AD8AAIAAAAAAADwvwICTYQNT6/6vwKPU3Qkl//kPwAAAAAYAAAA/PwA/AACAAAAAAAA8L8CjblrCfmg/78CHcnlP6Tf0r8AAAAAGAAAAPz8APwAAgAAAAAAAPC/AjIIrBxaZKs/AqVOQBNhw+m/AAAAABgAAAD8/AD8AAIAAAAAAADwvwLFILByaJH8PwJuxf6ye/LIPwAAAAAgAAAA/PwA/AACAAAAAAAA8L8CzqrP1Vbs9L8Cz/dT46Wb8L8AAAAAGAAAAPz8APwAAgAAAAAAAPC/AgeBlUOLbO0/AuJ6FK5H4fS/AAAAABgAAAD8/AD8AAIAAAAAAADwvwLFILByaJH8PwLD9Shcj8LpvwAAAAAgAAAA/PwA/AACAAAAAAAA8L8CpHA9CtejB8ACu7iNBvAW4L8AAAAAGAAAAPz8APwAAgAAAAAAAPC/AoPAyqFFNgVAAuJ6FK5H4fS/AAAAADwEEAFlBAAAAAAAAAAACAwBZQQAAAAAAAAAAAwAAWUEAAAAAAAAAAAQAAFlCAgAAAAAAAAAFAABZQQAAAAAAAAAABgUAWUEAAAAAAAAAAAcDAFlCAgAAAAAAAAAIAgBZQgIAAAAAAAAACQYAWUIAAAAAAAAAAAoHAFlBAAAAAAAAAAALCABZQQAAAAAAAAAADAYAWUEAAAAAAAAAAA0LAFlBAAAAAAAAAAABAgBZQQAAAAAAAAAACwoAWUICAAAAAAAAAAAAAAA</t>
        </r>
      </text>
    </comment>
    <comment ref="A199" authorId="0" shapeId="0" xr:uid="{4F0DEE7D-D953-41A8-977C-AD5EB1ED0EAD}">
      <text>
        <r>
          <rPr>
            <sz val="9"/>
            <color indexed="81"/>
            <rFont val="MS P ゴシック"/>
            <family val="3"/>
            <charset val="128"/>
          </rPr>
          <t>Insight iXlW00001C0000199R0585671234S00000396P01108LAocjBAQBF1NjaVRlZ2ljLmRhdGEuTW9sZWN1bGUBbwF/ARJTY2lUZWdpYy5Nb2xlY3VsZQAAAQFkAv5qAQAAAAIAAjgYAAAA/PwA/AACAAAAAAAA8L8CswxxrIvb5j8C/0P67evA578AAAAAHAAAAPz8APwAAgAAAAAAAPC/AssyxLEubss/Aibkg57Nqr8/AAAAABgAAAD8/AD8AAIAAAAAAADwvwJahjjWxW37PwL/Q/rt68DnvwAAAAAYAAAA/PwA/AACAAAAAAAA8L8CswxxrIvb5j8CCD2bVZ+r7z8AAAAAGAAAAPz8APwAAgAAAAAAAPC/AlqGONbFbfs/Agg9m1Wfq+8/AAAAABgAAAD8/AD8AAIAAAAAAADwvwItQxzr4rYBQAIm5IOezaq/PwAAAAAYAAAA/PwA/AACAAAAAAAA8L8CTvOOU3Qk6b8CJuSDns2qvz8AAAAAIAAAAPz8APwAAgAAAAAAAPC/AssyxLEubss/AkGC4seYu/m/AAAAABwAAAD8/AD8AAIAAAAAAADwvwLUvOMUHUkGwAIm5IOezaq/PwAAAAABIwAAAPz8APwAAgAAAAAAAPC/Ai1DHOvitglAAibkg57Nqr8/AAAAABgAAAD8/AD8AAIAAAAAAADwvwKneccpOpL0vwIIPZtVn6vvPwAAAAAYAAAA/PwA/AACAAAAAAAA8L8Cp3nHKTqS9L8C/0P67evA578AAAAAGAAAAPz8APwAAgAAAAAAAPC/AtS84xQdSQLAAv9D+u3rwOe/AAAAABgAAAD8/AD8AAIAAAAAAADwvwLUvOMUHUkCwAIIPZtVn6vvPwAAAAA8BAABZQQAAAAAAAAAAAgAAWUEAAAAAAAAAAAMBAFlBAAAAAAAAAAAEBQBZQQAAAAAAAAAABQIAWUICAAAAAAAAAAYBAFlBAAAAAAAAAAAHAABZQgAAAAAAAAAACA0AWUICAAAAAAAAAAkFAFlBAAAAAAAAAAAKBgBZQgMAAAAAAAAACwYAWUEAAAAAAAAAAAwLAFlCAgAAAAAAAAANCgBZQQAAAAAAAAAAAwQAWUICAAAAAAAAAAgMAFlBAAAAAAAAAAAAAAAAA==</t>
        </r>
      </text>
    </comment>
    <comment ref="A200" authorId="0" shapeId="0" xr:uid="{D4228434-56DE-4C19-A13D-F11810428753}">
      <text>
        <r>
          <rPr>
            <sz val="9"/>
            <color indexed="81"/>
            <rFont val="MS P ゴシック"/>
            <family val="3"/>
            <charset val="128"/>
          </rPr>
          <t>Insight iXlW00001C0000200R0585671234S00000398P01020LAocjBAQBF1NjaVRlZ2ljLmRhdGEuTW9sZWN1bGUBbwF/ARJTY2lUZWdpYy5Nb2xlY3VsZQAAAQFkAv5qAQAAAAIAAjQcAAAA/PwA/AACAAAAAAAA8L8CJZf/kH77BkACSFD8GHPXwj8AAAAAGAAAAPz8APwAAgAAAAAAAPC/Akku/yH99v0/AkhQ/Bhz18I/AAAAABgAAAD8/AD8AAIAAAAAAADwvwKQwvUoXI/0PwIp7Q2+MJnuPwAAAAAYAAAA/PwA/AACAAAAAAAA8L8CA5oIG55e1T8CEhQ/xty15D8AAAAAIAAAAPz8APwAAgAAAAAAAPC/AoJzRpT2BuG/AgmKH2PuWvI/AAAAABgAAAD8/AD8AAIAAAAAAADwvwIDmggbnl72vwISFD/G3LXkPwAAAAAYAAAA/PwA/AACAAAAAAAA8L8CA5oIG55e9r8C3NeBc0aU1r8AAAAAJAAAAPz8APwAAgAAAAAAAPC/AkhQ/Bhz1/u/Aq5H4XoUrvS/AAAAACQAAAD8/AD8AAIAAAAAAADwvwJyGw3gLRADwALHuriNBvDGvwAAAAAYAAAA/PwA/AACAAAAAAAA8L8CgnNGlPYG4b8C7uvAOSNK678AAAAAHAAAAPz8APwAAgAAAAAAAPC/AgOaCBueXtU/AtzXgXNGlNa/AAAAABwAAAD8/AD8AAIAAAAAAADwvwKQwvUoXI/0PwIFxY8xdy3lvwAAAAABEQAAAPz8APwAAgAAAAAAAPC/Aov9ZffkYQ1AArFQa5p3nLK/AAAAADQABAFlBAAAAAAAAAAABAgBZQQAAAAAAAAAAAgMAWUIDAAAAAAAAAAMEAFlBAAAAAAAAAAAEBQBZQQAAAAAAAAAABQYAWUEAAAAAAAAAAAYHAFlBAAAAAAAAAAAGCABZQQAAAAAAAAAABgkAWUEAAAAAAAAAAAkKAFlBAAAAAAAAAAAKAwBZQQAAAAAAAAAACgsAWUEAAAAAAAAAAAsBAFlCAwAAAAAAAAAAAAAAA==</t>
        </r>
      </text>
    </comment>
    <comment ref="A201" authorId="0" shapeId="0" xr:uid="{6A58AE88-77A4-4197-97DB-1650E96D2559}">
      <text>
        <r>
          <rPr>
            <sz val="9"/>
            <color indexed="81"/>
            <rFont val="MS P ゴシック"/>
            <family val="3"/>
            <charset val="128"/>
          </rPr>
          <t>Insight iXlW00001C0000201R0585671234S00000400P01412LAocjBAQBF1NjaVRlZ2ljLmRhdGEuTW9sZWN1bGUBbwF/ARJTY2lUZWdpYy5Nb2xlY3VsZQAAAQFkAv5qAQAAAAIAAgESGAAAAPz8APwAAgAAAAAAAPC/Ah1aZDvfT/A/AoiFWtO849A/AAAAABwAAAD8/AD8AAIAAAAAAADwvwJRa5p3nKLDPwLx9EpZhjjOvwAAAAAYAAAA/PwA/AACAAAAAAAA8L8CX7pJDAIr/j8C8fRKWYY4zr8AAAAAHAAAAPz8APwAAgAAAAAAAPC/AiuHFtnO9+k/AqwcWmQ73/M/AAAAABwAAAD8/AD8AAIAAAAAAADwvwIGgZVDi2zHvwKWsgxxrIv1PwAAAAAYAAAA/PwA/AACAAAAAAAA8L8CO3DOiNLe4r8Cg8DKoUW22z8AAAAAGAAAAPz8APwAAgAAAAAAAPC/AlCNl24SAwZAAoiFWtO849A/AAAAABgAAAD8/AD8AAIAAAAAAADwvwJRa5p3nKLDPwKeXinLEMfzvwAAAAAYAAAA/PwA/AACAAAAAAAA8L8CX7pJDAIr/j8Cnl4pyxDH878AAAAAGAAAAPz8APwAAgAAAAAAAPC/Aqyt2F92T/A/Ap5eKcsQx/u/AAAAABgAAAD8/AD8AAIAAAAAAADwvwLZX3ZPHhb5vwJWMCqpE9DMPwAAAAAgAAAA/PwA/AACAAAAAAAA8L8CUI2XbhIDBkACYqHWNO849D8AAAAAIAAAAPz8APwAAgAAAAAAAPC/Am+BBMWPMQzAAg1xrIvbaMi/AAAAACAAAAD8/AD8AAIAAAAAAADwvwJxPQrXo/AMQALx9EpZhjjOvwAAAAAYAAAA/PwA/AACAAAAAAAA8L8C16NwPQrXBsACUyegibDh7b8AAAAAGAAAAPz8APwAAgAAAAAAAPC/AvH0SlmGuAnAAvnCZKpgVOg/AAAAABgAAAD8/AD8AAIAAAAAAADwvwJkzF1LyAf+vwImUwWjkjrnvwAAAAAYAAAA/PwA/AACAAAAAAAA8L8CTDeJQWDlAcACB/AWSFD87j8AAAAAARQEAAFlBAAAAAAAAAAACAABZQQAAAAAAAAAAAwAAWUICAAAAAAAAAAQDAFlBAAAAAAAAAAAFAQBZQQAAAAAAAAAABgIAWUEAAAAAAAAAAAcBAFlBAAAAAAAAAAAIAgBZQgIAAAAAAAAACQcAWUICAAAAAAAAAAoFAFlBAAAAAAAAAAALBgBZQgAAAAAAAAAADA8AWUEAAAAAAAAAAA0GAFlBAAAAAAAAAAAOAEQAWUEAAAAAAAAAAA8AREBZQQAAAAAAAAAAAEQKAFlBAAAAAAAAAAAAREoAWUEAAAAAAAAAAAUEAFlCAgAAAAAAAAAICQBZQQAAAAAAAAAADA4AWUEAAAAAAAAAAAAAAAA</t>
        </r>
      </text>
    </comment>
    <comment ref="A202" authorId="0" shapeId="0" xr:uid="{E6F50068-DFD8-4F76-A794-3648F09698E5}">
      <text>
        <r>
          <rPr>
            <sz val="9"/>
            <color indexed="81"/>
            <rFont val="MS P ゴシック"/>
            <family val="3"/>
            <charset val="128"/>
          </rPr>
          <t>Insight iXlW00001C0000202R0585671234S00000402P01248LAocjBAQBF1NjaVRlZ2ljLmRhdGEuTW9sZWN1bGUBbwF/ARJTY2lUZWdpYy5Nb2xlY3VsZQAAAQFkAv5qAQAAAAIAAgEQGAAAAPz8APwAAgAAAAAAAPC/AsgpOpLLf/u/AiNseHqlLN8/AAAAABwAAAD8/AD8AAIAAAAAAADwvwKPU3Qkl//oPwLkFB3J5T/YvwAAAAAYAAAA/PwA/AACAAAAAAAA8L8C5BQdyeW/AcACSnuDL0ym9T8AAAAAGAAAAPz8APwAAgAAAAAAAPC/Ao9TdCSX/+a/AiNseHqlLN8/AAAAABgAAAD8/AD8AAIAAAAAAADwvwLFsS5uowHMvwLkFB3J5T/YvwAAAAAcAAAA/PwA/AACAAAAAAAA8L8C5BQdyeU/BkAC5BQdyeU/2L8AAAAAHAAAAPz8APwAAgAAAAAAAPC/AsgpOpLLf/u/AnulLEMc6/O/AAAAABgAAAD8/AD8AAIAAAAAAADwvwLIKTqSy3/0PwJ7pSxDHOvzvwAAAAAYAAAA/PwA/AACAAAAAAAA8L8CyCk6kst/9D8CI2x4eqUs3z8AAAAAIAAAAPz8APwAAgAAAAAAAPC/AuQUHcnlvwnAAkp7gy9MpvU/AAAAABgAAAD8/AD8AAIAAAAAAADwvwLkFB3J5T8CQAIjbHh6pSzfPwAAAAAYAAAA/PwA/AACAAAAAAAA8L8C5BQdyeU/AkACe6UsQxzr878AAAAAGAAAAPz8APwAAgAAAAAAAPC/AuQUHcnlvwHAAuQUHcnlP9i/AAAAACAAAAD8/AD8AAIAAAAAAADwvwLIKTqSy3/7vwL/Q/rt68ABQAAAAAAYAAAA/PwA/AACAAAAAAAA8L8CcayL22gA578Ce6UsQxzr878AAAAAGAAAAPz8APwAAgAAAAAAAPC/AuQUHcnlPw5AAuQUHcnlP9i/AAAAAAERBBABZQQAAAAAAAAAAAgAAWUEAAAAAAAAAAAMAAFlBAAAAAAAAAAAEAwBZQgMAAAAAAAAABQoAWUEAAAAAAAAAAAYMAFlBAAAAAAAAAAAHAQBZQQAAAAAAAAAACAEAWUEAAAAAAAAAAAkCAFlCAAAAAAAAAAAKCABZQQAAAAAAAAAACwcAWUEAAAAAAAAAAAwAAFlCAwAAAAAAAAANAgBZQQAAAAAAAAAADgQAWUEAAAAAAAAAAA8FAFlBAAAAAAAAAAAGDgBZQgIAAAAAAAAABQsAWUEAAAAAAAAAAAAAAAA</t>
        </r>
      </text>
    </comment>
    <comment ref="A203" authorId="0" shapeId="0" xr:uid="{B9BE06F4-2762-4714-945C-52068DB0C2FC}">
      <text>
        <r>
          <rPr>
            <sz val="9"/>
            <color indexed="81"/>
            <rFont val="MS P ゴシック"/>
            <family val="3"/>
            <charset val="128"/>
          </rPr>
          <t>Insight iXlW00001C0000203R0585671234S00000404P01144LAocjBAQBF1NjaVRlZ2ljLmRhdGEuTW9sZWN1bGUBbwF/ARJTY2lUZWdpYy5Nb2xlY3VsZQAAAQFkAv5qAQAAAAIAAjwgAAAA/PwA/AACAAAAAAAA8L8C48eYu5YQCUAC/Yf029eB1z8AAAAAGAAAAPz8APwAAgAAAAAAAPC/AuPHmLuWEAFAAv2H9NvXgdc/AAAAACAAAAD8/AD8AAIAAAAAAADwvwLFjzF3LSH6PwJBguLHmLvzPwAAAAAYAAAA/PwA/AACAAAAAAAA8L8CxY8xdy0h+j8CCvmgZ7Pq378AAAAAGAAAAPz8APwAAgAAAAAAAPC/AoofY+5aQuQ/Agr5oGez6t+/AAAAABgAAAD8/AD8AAIAAAAAAADwvwIofoy5awnBPwL1SlmGONb1vwAAAAAYAAAA/PwA/AACAAAAAAAA8L8CduCcEaW9678C9UpZhjjW9b8AAAAAGAAAAPz8APwAAgAAAAAAAPC/AjtwzojS3vW/As6qz9VW7N+/AAAAABwAAAD8/AD8AAIAAAAAAADwvwL7y+7Jw8ICwAKxUGuad5zSvwAAAAAYAAAA/PwA/AACAAAAAAAA8L8CuECC4seYA8ACFD/G3LWE5j8AAAAAGAAAAPz8APwAAgAAAAAAAPC/Amsr9pfdk/i/AoenV8oyxPE/AAAAABgAAAD8/AD8AAIAAAAAAADwvwJ24JwRpb3rvwL9h/Tb14HXPwAAAAAcAAAA/PwA/AACAAAAAAAA8L8CKH6MuWsJwT8C/Yf029eB1z8AAAAAAREAAAD8/AD8AAIAAAAAAADwvwJJLv8h/XYPQAJm9+Rhoda0vwAAAAABEQAAAPz8APwAAgAAAAAAAPC/ArMMcayL2xNAAt21hHzQs6m/AAAAADgABAFlBAAAAAAAAAAABAgBZQgAAAAAAAAAAAQMAWUEAAAAAAAAAAAMEAFlBAAAAAAAAAAAEBQBZQQAAAAAAAAAABQYAWUICAAAAAAAAAAYHAFlBAAAAAAAAAAAHCABZQQAAAAAAAAAACAkAWUEAAAAAAAAAAAkKAFlCAgAAAAAAAAAKCwBZQQAAAAAAAAAACwcAWUIDAAAAAAAAAAsMAFlBAAAAAAAAAAAMBABZQgMAAAAAAAAAAAAAAA=</t>
        </r>
      </text>
    </comment>
    <comment ref="A204" authorId="0" shapeId="0" xr:uid="{63FFE2E4-02C0-471B-BC4E-42F38247F4A5}">
      <text>
        <r>
          <rPr>
            <sz val="9"/>
            <color indexed="81"/>
            <rFont val="MS P ゴシック"/>
            <family val="3"/>
            <charset val="128"/>
          </rPr>
          <t>Insight iXlW00001C0000204R0585671234S00000406P01092LAocjBAQBF1NjaVRlZ2ljLmRhdGEuTW9sZWN1bGUBbwF/ARJTY2lUZWdpYy5Nb2xlY3VsZQAAAQFkAv5qAQAAAAIAAjggAAAA/PwA/AACAAAAAAAA8L8Co5I6AU2E4T8CpU5AE2HD9z8AAAAAGAAAAPz8APwAAgAAAAAAAPC/AjxO0ZFc/tu/ApZDi2zn+/Q/AAAAACAAAAD8/AD8AAIAAAAAAADwvwIqOpLLf0jxvwIfhetRuJ4AQAAAAAAYAAAA/PwA/AACAAAAAAAA8L8CqhPQRNjw6L8CescpOpLL1z8AAAAAGAAAAPz8APwAAgAAAAAAAPC/AnDwhclUwfa/AiZTBaOSOtm/AAAAABgAAAD8/AD8AAIAAAAAAADwvwK1pnnHKTr8vwL5oGez6nPhPwAAAAAYAAAA/PwA/AACAAAAAAAA8L8C0GbV52ortj8CDXGsi9towL8AAAAAHAAAAPz8APwAAgAAAAAAAPC/Al1txf6ye+4/AnrHKTqSy9c/AAAAABgAAAD8/AD8AAIAAAAAAADwvwLwFkhQ/Bj9PwINcayL22jAvwAAAAAYAAAA/PwA/AACAAAAAAAA8L8C8BZIUPwY/T8CIo51cRsN8r8AAAAAGAAAAPz8APwAAgAAAAAAAPC/Al1txf6ye+4/AiKOdXEbDfq/AAAAABgAAAD8/AD8AAIAAAAAAADwvwLQZtXnaiu2PwIijnVxGw3yvwAAAAABEQAAAPz8APwAAgAAAAAAAPC/AqoT0ETY8Oi/AiKOdXEbDfq/AAAAAAERAAAA/PwA/AACAAAAAAAA8L8C33GKjuTyBEACNKK0N/jCzD8AAAAAOAAEAWUEAAAAAAAAAAAECAFlCAAAAAAAAAAABAwBZQQAAAAAAAAAAAwQAWUEAAAAAAAAAAAQFAFlBAAAAAAAAAAAFAwBZQQAAAAAAAAAAAwYAWUEAAAAAAAAAAAYHAFlCAwAAAAAAAAAHCABZQQAAAAAAAAAACAkAWUICAAAAAAAAAAkKAFlBAAAAAAAAAAAKCwBZQgIAAAAAAAAACwYAWUEAAAAAAAAAAAsMAFlBAAAAAAAAAAAAAAAAA==</t>
        </r>
      </text>
    </comment>
    <comment ref="A205" authorId="0" shapeId="0" xr:uid="{A5973A42-06AE-48C6-9559-BB391021FF9C}">
      <text>
        <r>
          <rPr>
            <sz val="9"/>
            <color indexed="81"/>
            <rFont val="MS P ゴシック"/>
            <family val="3"/>
            <charset val="128"/>
          </rPr>
          <t>Insight iXlW00001C0000205R0585671234S00000408P01072LAocjBAQBF1NjaVRlZ2ljLmRhdGEuTW9sZWN1bGUBbwF/ARJTY2lUZWdpYy5Nb2xlY3VsZQAAAQFkAv5qAQAAAAIAAjggAAAA/PwA/AACAAAAAAAA8L8Cl/+Qfvs6AcACseHplbIMwT8AAAAAGAAAAPz8APwAAgAAAAAAAPC/Ai//If32dfq/AhdIUPwYc+e/AAAAACAAAAD8/AD8AAIAAAAAAADwvwKX/5B++zoBwAJNhA1Pr5T5vwAAAAAYAAAA/PwA/AACAAAAAAAA8L8CXf5D+u3r5L8CF0hQ/Bhz578AAAAAGAAAAPz8APwAAgAAAAAAAPC/AnP5D+m3r8O/AjlFR3L5D8E/AAAAABwAAAD8/AD8AAIAAAAAAADwvwJd/kP67evkvwLwOEVHcvnvPwAAAAAYAAAA/PwA/AACAAAAAAAA8L8Cc/kP6bevw78CK6kT0ETY/T8AAAAAGAAAAPz8APwAAgAAAAAAAPC/AqQBvAUSFOs/AiupE9BE2P0/AAAAABgAAAD8/AD8AAIAAAAAAADwvwLSAN4CCYr1PwLSkVz+Q/rvPwAAAAAYAAAA/PwA/AACAAAAAAAA8L8CpAG8BRIU6z8COUVHcvkPwT8AAAAAGAAAAPz8APwAAgAAAAAAAPC/AmFUUiegifU/AhdIUPwYc+e/AAAAACQAAAD8/AD8AAIAAAAAAADwvwIxKqkT0MQCQAIXSFD8GHPnvwAAAAAkAAAA/PwA/AACAAAAAAAA8L8CwqikTkAT6z8CTYQNT6+U+b8AAAAAAREAAAD8/AD8AAIAAAAAAADwvwKXkA96NisJQAI5RUdy+Q/BPwAAAAA0AAQBZQQAAAAAAAAAAAQIAWUIAAAAAAAAAAAEDAFlBAAAAAAAAAAADBABZQQAAAAAAAAAABAUAWUIDAAAAAAAAAAUGAFlBAAAAAAAAAAAGBwBZQgIAAAAAAAAABwgAWUEAAAAAAAAAAAgJAFlCAgAAAAAAAAAJBABZQQAAAAAAAAAACQoAWUEAAAAAAAAAAAoLAFlBAAAAAAAAAAAKDABZQQAAAAAAAAAAAAAAAA=</t>
        </r>
      </text>
    </comment>
    <comment ref="A206" authorId="0" shapeId="0" xr:uid="{51F0AC31-10B9-401A-B464-37A97A25B083}">
      <text>
        <r>
          <rPr>
            <sz val="9"/>
            <color indexed="81"/>
            <rFont val="MS P ゴシック"/>
            <family val="3"/>
            <charset val="128"/>
          </rPr>
          <t>Insight iXlW00001C0000206R0585671234S00000410P00980LAocjBAQBF1NjaVRlZ2ljLmRhdGEuTW9sZWN1bGUBbwF/ARJTY2lUZWdpYy5Nb2xlY3VsZQAAAQFkAv5qAQAAAAIAAjQYAAAA/PwA/AACAAAAAAAA8L8Cm+Ydp+jIBEACtTf4wmSq4j8AAAAAGAAAAPz8APwAAgAAAAAAAPC/AoPAyqFFtvs/AqW9wRcmU7U/AAAAABgAAAD8/AD8AAIAAAAAAADwvwKDwMqhRbb7PwJqb/CFyVTtvwAAAAAYAAAA/PwA/AACAAAAAAAA8L8Cg8DKoUW26z8CtTf4wmSq9r8AAAAAHAAAAPz8APwAAgAAAAAAAPC/AAJMyAc9m1XtvwAAAAAYAAAA/PwA/AACAAAAAAAA8L8AAqW9wRcmU7U/AAAAABgAAAD8/AD8AAIAAAAAAADwvwKDwMqhRbbrPwK1N/jCZKriPwAAAAAYAAAA/PwA/AACAAAAAAAA8L8Cg8DKoUW2678CtTf4wmSq4j8AAAAAIAAAAPz8APwAAgAAAAAAAPC/AoPAyqFFtuu/AtsbfGEyVfk/AAAAABgAAAD8/AD8AAIAAAAAAADwvwKDwMqhRbb7vwKlvcEXJlO1PwAAAAAgAAAA/PwA/AACAAAAAAAA8L8Cg8DKoUW2+78CTMgHPZtV7b8AAAAAIAAAAPz8APwAAgAAAAAAAPC/ApvmHafoyATAArU3+MJkquI/AAAAAAERAAAA/PwA/AACAAAAAAAA8L8CAk2EDU8vC0ACtoR80LNZtT8AAAAAMAAEAWUEAAAAAAAAAAAECAFlBAAAAAAAAAAACAwBZQgIAAAAAAAAAAwQAWUEAAAAAAAAAAAQFAFlCAgAAAAAAAAAFBgBZQQAAAAAAAAAABgEAWUIDAAAAAAAAAAUHAFlBAAAAAAAAAAAHCABZQQAAAAAAAAAABwkAWUEAAAAAAAAAAAkKAFlCAAAAAAAAAAAJCwBZQQAAAAAAAAAAAAAAAA=</t>
        </r>
      </text>
    </comment>
    <comment ref="A207" authorId="0" shapeId="0" xr:uid="{4937EF23-A0E0-496A-8EF2-A72956DF7BF0}">
      <text>
        <r>
          <rPr>
            <sz val="9"/>
            <color indexed="81"/>
            <rFont val="MS P ゴシック"/>
            <family val="3"/>
            <charset val="128"/>
          </rPr>
          <t>Insight iXlW00001C0000207R0585671234S00000412P01468LAocjBAQBF1NjaVRlZ2ljLmRhdGEuTW9sZWN1bGUBbwF/ARJTY2lUZWdpYy5Nb2xlY3VsZQAAAQFkAv5qAQAAAAIAAgETGAAAAPz8APwAAgAAAAAAAPC/AqCrrdhfdte/Aucdp+hILuU/AAAAABgAAAD8/AD8AAIAAAAAAADwvwIy5q4l5IP1vwJ1kxgEVg7dPwAAAAAYAAAA/PwA/AACAAAAAAAA8L8CvlKWIY51+r8CAiuHFtnO378AAAAAGAAAAPz8APwAAgAAAAAAAPC/Ar4wmSoYlaQ/AmmR7Xw/Nfk/AAAAABgAAAD8/AD8AAIAAAAAAADwvwJDHOviNhrYPwKTy39Iv319vwAAAAAcAAAA/PwA/AACAAAAAAAA8L8CPL1SliGO8D8Cf/s6cM6I9z8AAAAAGAAAAPz8APwAAgAAAAAAAPC/AlMnoImw4fM/AtIA3gIJit8/AAAAABgAAAD8/AD8AAIAAAAAAADwvwJ5eqUsQxwAwALWVuwvuyfzPwAAAAAYAAAA/PwA/AACAAAAAAAA8L8CysNCrWneAEACk8t/SL99fb8AAAAAGAAAAPz8APwAAgAAAAAAAPC/AkMc6+I2Gtg/Asx/SL99HfC/AAAAACAAAAD8/AD8AAIAAAAAAADwvwJWDi2yne8HwAKA2T15WKjvPwAAAAAkAAAA/PwA/AACAAAAAAAA8L8CP8bctYR85r8CescpOpLL6b8AAAAAJAAAAPz8APwAAgAAAAAAAPC/Akm/fR04Z/+/AtBm1edqK/e/AAAAACQAAAD8/AD8AAIAAAAAAADwvwJm9+RhodYEwAKq8dJNYhDIvwAAAAAYAAAA/PwA/AACAAAAAAAA8L8CysNCrWneAEACzH9Iv30d8L8AAAAAIAAAAPz8APwAAgAAAAAAAPC/AmaIY13cRvu/AjojSnuDLwFAAAAAABgAAAD8/AD8AAIAAAAAAADwvwJTJ6CJsOHzPwLMf0i/fR34vwAAAAAgAAAA/PwA/AACAAAAAAAA8L8C63O1FfvLB0ACzH9Iv30d+L8AAAAAGAAAAPz8APwAAgAAAAAAAPC/AkT67evAuQ5AAsx/SL99HfC/AAAAAAEUBAABZQQAAAAAAAAAAAgEAWUEAAAAAAAAAAAMAAFlCAwAAAAAAAAAEAABZQQAAAAAAAAAABQMAWUEAAAAAAAAAAAYEAFlBAAAAAAAAAAAHAQBZQQAAAAAAAAAACAYAWUICAAAAAAAAAAkEAFlCAwAAAAAAAAAKBwBZQgAAAAAAAAAACwIAWUEAAAAAAAAAAAwCAFlBAAAAAAAAAAANAgBZQQAAAAAAAAAADggAWUEAAAAAAAAAAA8HAFlBAAAAAAAAAAAARAkAWUEAAAAAAAAAAABETgBZQQAAAAAAAAAAAESAREBZQQAAAAAAAAAABQYAWUEAAAAAAAAAAA4ARABZQgIAAAAAAAAAAAAAAA=</t>
        </r>
      </text>
    </comment>
    <comment ref="A208" authorId="0" shapeId="0" xr:uid="{1CF4D781-0E4A-4D5D-8BAE-B5588BAA389D}">
      <text>
        <r>
          <rPr>
            <sz val="9"/>
            <color indexed="81"/>
            <rFont val="MS P ゴシック"/>
            <family val="3"/>
            <charset val="128"/>
          </rPr>
          <t>Insight iXlW00001C0000208R0585671234S00000414P01216LAocjBAQBF1NjaVRlZ2ljLmRhdGEuTW9sZWN1bGUBbwF/ARJTY2lUZWdpYy5Nb2xlY3VsZQAAAQFkAv5qAQAAAAIAAgEQHAAAAPz8APwAAgAAAAAAAPC/Ava52or95QjAApvmHafoSPm/AAAAABgAAAD8/AD8AAIAAAAAAADwvwIawFsgQfEAwAIi/fZ14Jz3vwAAAAAYAAAA/PwA/AACAAAAAAAA8L8COPjCZKpg+78CWvW52or94b8AAAAAGAAAAPz8APwAAgAAAAAAAPC/AvmgZ7Pqc+e/AltCPujZrNa/AAAAABwAAAD8/AD8AAIAAAAAAADwvwIIzhlR2hvkvwI/xty1hHzkPwAAAAAYAAAA/PwA/AACAAAAAAAA8L8C78nDQq1pzj8CIGPuWkI+8j8AAAAAGAAAAPz8APwAAgAAAAAAAPC/AoDZPXlYqPE/Aj/G3LWEfOQ/AAAAABgAAAD8/AD8AAIAAAAAAADwvwIy5q4l5IP/PwIgY+5aQj7yPwAAAAAYAAAA/PwA/AACAAAAAAAA8L8COiNKe4OvBkACP8bctYR85D8AAAAAGAAAAPz8APwAAgAAAAAAAPC/AjojSnuDrwZAAoJzRpT2Bte/AAAAABgAAAD8/AD8AAIAAAAAAADwvwLBOSNKe4P/PwLBOSNKe4PrvwAAAAAcAAAA/PwA/AACAAAAAAAA8L8CgNk9eVio8T8CgnNGlPYG178AAAAAGAAAAPz8APwAAgAAAAAAAPC/Agg9m1Wfq/i/Ao6XbhKDwPA/AAAAABwAAAD8/AD8AAIAAAAAAADwvwIcfGEyVbABwAJTliGOdXHTPwAAAAABEQAAAPz8APwAAgAAAAAAAPC/AqGJsOHpFQ1AAkcDeAskKM6/AAAAAAERAAAA/PwA/AACAAAAAAAA8L8CXrpJDAKrEkACC7Wmeccpyr8AAAAAPAAEAWUEAAAAAAAAAAAECAFlBAAAAAAAAAAACAwBZQgMAAAAAAAAAAwQAWUEAAAAAAAAAAAQFAFlBAAAAAAAAAAAFBgBZQQAAAAAAAAAABgcAWUIDAAAAAAAAAAcIAFlBAAAAAAAAAAAICQBZQgIAAAAAAAAACQoAWUEAAAAAAAAAAAoLAFlCAgAAAAAAAAALBgBZQQAAAAAAAAAABAwAWUEAAAAAAAAAAAwNAFlCAgAAAAAAAAANAgBZQQAAAAAAAAAAAAAAAA=</t>
        </r>
      </text>
    </comment>
    <comment ref="A209" authorId="0" shapeId="0" xr:uid="{F1AF5674-46C2-498A-80CC-10AE957DD4A4}">
      <text>
        <r>
          <rPr>
            <sz val="9"/>
            <color indexed="81"/>
            <rFont val="MS P ゴシック"/>
            <family val="3"/>
            <charset val="128"/>
          </rPr>
          <t>Insight iXlW00001C0000209R0585671234S00000416P00964LAocjBAQBF1NjaVRlZ2ljLmRhdGEuTW9sZWN1bGUBbwF/ARJTY2lUZWdpYy5Nb2xlY3VsZQAAAQFkAv5qAQAAAAIAAjAcAAAA/PwA/AACAAAAAAAA8L8CYjJVMCqp3z8CMQisHFpk5z8AAAAAGAAAAPz8APwAAgAAAAAAAPC/AmYZ4lgXt+k/Ailcj8L1KMy/AAAAABwAAAD8/AD8AAIAAAAAAADwvwLYEvJBz+YAQAIxCKwcWmTnPwAAAAAYAAAA/PwA/AACAAAAAAAA8L8CswxxrIvb9D8C0m9fB84Z9T8AAAAAGAAAAPz8APwAAgAAAAAAAPC/ArMMcayL2/w/ArK/7J48LMy/AAAAABgAAAD8/AD8AAIAAAAAAADwvwLaPXlYqDXdvwKkcD0K16PwPwAAAAAYAAAA/PwA/AACAAAAAAAA8L8CyQc9m1Wfyz8CEVg5tMh28L8AAAAAHAAAAPz8APwAAgAAAAAAAPC/AuxRuB6F6+M/AoZa07zjFP+/AAAAABgAAAD8/AD8AAIAAAAAAADwvwL+1HjpJjHzvwKUh4Va07zXPwAAAAAYAAAA/PwA/AACAAAAAAAA8L8CGy/dJAYBAsAC78nDQq1p4r8AAAAAGAAAAPz8APwAAgAAAAAAAPC/AmTMXUvIB/S/Aru4jQbwFuS/AAAAABgAAAD8/AD8AAIAAAAAAADwvwKgibDh6ZUBwAJos+pztRXbPwAAAAA0BAABZQQAAAAAAAAAAAgMAWUICAAAAAAAAAAMAAFlBAAAAAAAAAAAEAQBZQgIAAAAAAAAABQAAWUEAAAAAAAAAAAYBAFlBAAAAAAAAAAAHBgBZQQAAAAAAAAAACAUAWUEAAAAAAAAAAAkLAFlBAAAAAAAAAAAKCABZQQAAAAAAAAAACwgAWUEAAAAAAAAAAAIEAFlBAAAAAAAAAAAJCgBZQQAAAAAAAAAAAAAAAA=</t>
        </r>
      </text>
    </comment>
    <comment ref="A210" authorId="0" shapeId="0" xr:uid="{89B7BBF3-E938-4C3C-995D-59E82D01B89D}">
      <text>
        <r>
          <rPr>
            <sz val="9"/>
            <color indexed="81"/>
            <rFont val="MS P ゴシック"/>
            <family val="3"/>
            <charset val="128"/>
          </rPr>
          <t>Insight iXlW00001C0000210R0585671234S00000418P01180LAocjBAQBF1NjaVRlZ2ljLmRhdGEuTW9sZWN1bGUBbwF/ARJTY2lUZWdpYy5Nb2xlY3VsZQAAAQFkAv5qAQAAAAIAAjwcAAAA/PwA/AACAAAAAAAA8L8C0GbV52or5j8Cam/whclU1b8AAAAAGAAAAPz8APwAAgAAAAAAAPC/AqoT0ETY8Pg/ArU3+MJkquq/AAAAABwAAAD8/AD8AAIAAAAAAADwvwKqE9BE2PD4PwLbG3xhMlX9vwAAAAAYAAAA/PwA/AACAAAAAAAA8L8C0GbV52orxr8CtTf4wmSq6r8AAAAAGAAAAPz8APwAAgAAAAAAAPC/AtBm1edqK8a/AtsbfGEyVf2/AAAAABgAAAD8/AD8AAIAAAAAAADwvwLQZtXnaivmPwLtDb4wmaoCwAAAAAAYAAAA/PwA/AACAAAAAAAA8L8C0GbV52or5j8CTMgHPZtV5T8AAAAAIAAAAPz8APwAAgAAAAAAAPC/Ava52or9ZQNAAmpv8IXJVNW/AAAAABwAAAD8/AD8AAIAAAAAAADwvwJdbcX+snv+vwK1N/jCZKryPwAAAAAYAAAA/PwA/AACAAAAAAAA8L8C0GbV52orxr8CJuSDns2q8j8AAAAAASMAAAD8/AD8AAIAAAAAAADwvwIcDeAtkKDwvwLtDb4wmaoCwAAAAAAYAAAA/PwA/AACAAAAAAAA8L8CHA3gLZCg8L8CTMgHPZtV5T8AAAAAGAAAAPz8APwAAgAAAAAAAPC/Al1txf6ye/6/AtsbfGEyVQFAAAAAABgAAAD8/AD8AAIAAAAAAADwvwLQZtXnaivGvwIT8kHPZlUBQAAAAAAYAAAA/PwA/AACAAAAAAAA8L8CHA3gLZCg8L8C2xt8YTJVBUAAAAAAARAEAAFlBAAAAAAAAAAACAQBZQQAAAAAAAAAAAwAAWUEAAAAAAAAAAAQDAFlCAwAAAAAAAAAFAgBZQgIAAAAAAAAABgAAWUEAAAAAAAAAAAcBAFlCAAAAAAAAAAAICwBZQgIAAAAAAAAACQYAWUEAAAAAAAAAAAoEAFlBAAAAAAAAAAALCQBZQQAAAAAAAAAADA4AWUICAAAAAAAAAA0JAFlCAwAAAAAAAAAODQBZQQAAAAAAAAAABQQAWUEAAAAAAAAAAAwIAFlBAAAAAAAAAAAAAAAAA==</t>
        </r>
      </text>
    </comment>
    <comment ref="A211" authorId="0" shapeId="0" xr:uid="{06002736-1C4C-465F-981A-257EA1D116A7}">
      <text>
        <r>
          <rPr>
            <sz val="9"/>
            <color indexed="81"/>
            <rFont val="MS P ゴシック"/>
            <family val="3"/>
            <charset val="128"/>
          </rPr>
          <t>Insight iXlW00001C0000211R0585671234S00000420P00860LAocjBAQBF1NjaVRlZ2ljLmRhdGEuTW9sZWN1bGUBbwF/ARJTY2lUZWdpYy5Nb2xlY3VsZQAAAQFkAv5qAQAAAAIAAiwcAAAA/PwA/AACAAAAAAAA8L8C33GKjuTyf78CthX7y+7J/T8AAAAAGAAAAPz8APwAAgAAAAAAAPC/AoIExY8xd+s/AifChqdXyvU/AAAAABgAAAD8/AD8AAIAAAAAAADwvwKCBMWPMXfrPwKaCBueXinXPwAAAAAYAAAA/PwA/AACAAAAAAAA8L8CPZtVn6ut+j8CmUwVjErqzL8AAAAAGAAAAPz8APwAAgAAAAAAAPC/ArIubqMBvPU/AqJFtvP91PK/AAAAABwAAAD8/AD8AAIAAAAAAADwvwIDCYofY+7WPwIxmSoYldTyvwAAAAAcAAAA/PwA/AACAAAAAAAA8L8C0ETY8PRKqT8CmUwVjErqzL8AAAAAGAAAAPz8APwAAgAAAAAAAPC/AtGzWfW52uy/AoQvTKYKRrU/AAAAABgAAAD8/AD8AAIAAAAAAADwvwJwXwfOGVH6vwKOl24Sg8DivwAAAAAkAAAA/PwA/AACAAAAAAAA8L8CwH0dOGfEBMAC7nw/NV660b8AAAAAAREAAAD8/AD8AAIAAAAAAADwvwIFNBE2PL0DQAIooImw4enVPwAAAAAoAAQBZQQAAAAAAAAAAAQIAWUEAAAAAAAAAAAIDAFlCAwAAAAAAAAADBABZQQAAAAAAAAAABAUAWUICAAAAAAAAAAUGAFlBAAAAAAAAAAAGAgBZQQAAAAAAAAAABgcAWUEAAAAAAAAAAAcIAFlBAAAAAAAAAAAICQBZQQAAAAAAAAAAAAAAAA=</t>
        </r>
      </text>
    </comment>
    <comment ref="A212" authorId="0" shapeId="0" xr:uid="{68EC5DC2-3327-4770-8AAC-CA5B3E73A5FB}">
      <text>
        <r>
          <rPr>
            <sz val="9"/>
            <color indexed="81"/>
            <rFont val="MS P ゴシック"/>
            <family val="3"/>
            <charset val="128"/>
          </rPr>
          <t>Insight iXlW00001C0000212R0585671234S00000422P01380LAocjBAQBF1NjaVRlZ2ljLmRhdGEuTW9sZWN1bGUBbwF/ARJTY2lUZWdpYy5Nb2xlY3VsZQAAAQFkAv5qAQAAAAIAAgESHAAAAPz8APwAAgAAAAAAAPC/Ak7RkVz+Q9I/ArIubqMBvOc/AAAAABgAAAD8/AD8AAIAAAAAAADwvwJSSZ2AJsLevwLhC5OpglG5PwAAAAAYAAAA/PwA/AACAAAAAAAA8L8CTtGRXP5D0j8CumsJ+aBn4b8AAAAAGAAAAPz8APwAAgAAAAAAAPC/AgtGJXUCmvM/Arn8h/Tb18m/AAAAABgAAAD8/AD8AAIAAAAAAADwvwIaUdobfGH2PwKTOgFNhA3pPwAAAAAYAAAA/PwA/AACAAAAAAAA8L8CaZHtfD+1AkACj1N0JJf/8T8AAAAAGAAAAPz8APwAAgAAAAAAAPC/Ar10kxgE1ghAAtGzWfW52t4/AAAAABgAAAD8/AD8AAIAAAAAAADwvwI17zhFR3IHQAL3Bl+YTBXgvwAAAAAYAAAA/PwA/AACAAAAAAAA8L8CswxxrIvb/z8CZMxdS8gH678AAAAAJAAAAPz8APwAAgAAAAAAAPC/AhWuR+F6FP0/AhODwMqhRf2/AAAAABgAAAD8/AD8AAIAAAAAAADwvwKppE5AE2HvvwIAIv32deDuPwAAAAAYAAAA/PwA/AACAAAAAAAA8L8CVVInoImw/78CACL99nXg7j8AAAAAARAAAAD8/AD8AAIAAAAAAADwvwIqqRPQRNgDwALhC5OpglG5PwAAAAAgAAAA/PwA/AACAAAAAAAA8L8Ct2J/2T35CcACumsJ+aBn4b8AAAAAIAAAAPz8APwAAgAAAAAAAPC/Ardif9k9+QnAArIubqMBvOc/AAAAABgAAAD8/AD8AAIAAAAAAADwvwJVUiegibD/vwIHX5hMFYzovwAAAAAYAAAA/PwA/AACAAAAAAAA8L8CqaROQBNh778CB1+YTBWM6L8AAAAAAREAAAD8/AD8AAIAAAAAAADwvwIj2/l+ajwPQAIHX5hMFYzWvwAAAAABEgAEAWUEAAAAAAAAAAAECAFlBAAAAAAAAAAACAwBZQQAAAAAAAAAAAwQAWUIDAAAAAAAAAAQFAFlBAAAAAAAAAAAFBgBZQgIAAAAAAAAABgcAWUEAAAAAAAAAAAcIAFlCAgAAAAAAAAAIAwBZQQAAAAAAAAAACAkAWUEAAAAAAAAAAAEKAFlBAAAAAAAAAAAKCwBZQQAAAAAAAAAACwwAWUEAAAAAAAAAAAwNAFlCAAAAAAAAAAAMDgBZQgAAAAAAAAAADA8AWUEAAAAAAAAAAA8ARABZQQAAAAAAAAAAAEQBAFlBAAAAAAAAAAAAAAAAA==</t>
        </r>
      </text>
    </comment>
    <comment ref="A213" authorId="0" shapeId="0" xr:uid="{10DC3F81-A185-4210-935E-E6BCCF34E637}">
      <text>
        <r>
          <rPr>
            <sz val="9"/>
            <color indexed="81"/>
            <rFont val="MS P ゴシック"/>
            <family val="3"/>
            <charset val="128"/>
          </rPr>
          <t>Insight iXlW00001C0000213R0585671234S00000424P01180LAocjBAQBF1NjaVRlZ2ljLmRhdGEuTW9sZWN1bGUBbwF/ARJTY2lUZWdpYy5Nb2xlY3VsZQAAAQFkAv5qAQAAAAIAAjwcAAAA/PwA/AACAAAAAAAA8L8Cam/whclU1T8C0GbV52or1r8AAAAAGAAAAPz8APwAAgAAAAAAAPC/ArU3+MJkquo/AhwN4C2QoOA/AAAAABgAAAD8/AD8AAIAAAAAAADwvwJMyAc9m1XlvwLQZtXnaivWvwAAAAAcAAAA/PwA/AACAAAAAAAA8L8CtTf4wmSq6j8C9rnaiv1l878AAAAAGAAAAPz8APwAAgAAAAAAAPC/AtsbfGEyVf0/AhwN4C2QoOA/AAAAABgAAAD8/AD8AAIAAAAAAADwvwLtDb4wmaoCQALQZtXnaivWvwAAAAAgAAAA/PwA/AACAAAAAAAA8L8Cam/whclU1T8C0GbV52or9j8AAAAAGAAAAPz8APwAAgAAAAAAAPC/AtsbfGEyVf0/Ava52or9ZfO/AAAAABgAAAD8/AD8AAIAAAAAAADwvwIm5IOezaryvwIcDeAtkKDgPwAAAAABIwAAAPz8APwAAgAAAAAAAPC/Au0NvjCZqgJAAtBm1edqK/Y/AAAAACQAAAD8/AD8AAIAAAAAAADwvwJMyAc9m1XlvwLQZtXnaiv2PwAAAAAYAAAA/PwA/AACAAAAAAAA8L8CJuSDns2q8r8C9rnaiv1l878AAAAAGAAAAPz8APwAAgAAAAAAAPC/AhPyQc9mVQHAAhwN4C2QoOA/AAAAABgAAAD8/AD8AAIAAAAAAADwvwIT8kHPZlUBwAL2udqK/WXzvwAAAAAYAAAA/PwA/AACAAAAAAAA8L8CE/JBz2ZVBcAC0GbV52or1r8AAAAAARAEAAFlBAAAAAAAAAAACAABZQQAAAAAAAAAAAwAAWUEAAAAAAAAAAAQBAFlBAAAAAAAAAAAFBABZQgIAAAAAAAAABgEAWUIAAAAAAAAAAAcDAFlCAgAAAAAAAAAIAgBZQQAAAAAAAAAACQQAWUEAAAAAAAAAAAoIAFlBAAAAAAAAAAALAgBZQgMAAAAAAAAADAgAWUICAAAAAAAAAA0LAFlBAAAAAAAAAAAODQBZQgIAAAAAAAAABQcAWUEAAAAAAAAAAA4MAFlBAAAAAAAAAAAAAAAAA==</t>
        </r>
      </text>
    </comment>
    <comment ref="A214" authorId="0" shapeId="0" xr:uid="{132794DD-0E34-4B81-ABCD-10C76AC63999}">
      <text>
        <r>
          <rPr>
            <sz val="9"/>
            <color indexed="81"/>
            <rFont val="MS P ゴシック"/>
            <family val="3"/>
            <charset val="128"/>
          </rPr>
          <t>Insight iXlW00001C0000214R0585671234S00000426P00964LAocjBAQBF1NjaVRlZ2ljLmRhdGEuTW9sZWN1bGUBbwF/ARJTY2lUZWdpYy5Nb2xlY3VsZQAAAQFkAv5qAQAAAAIAAjAYAAAA/PwA/AACAAAAAAAA8L8CXW3F/rJ7wr8Cl5APejar2r8AAAAAHAAAAPz8APwAAgAAAAAAAPC/Ag6+MJkqGOc/AtsbfGEyVfE/AAAAABgAAAD8/AD8AAIAAAAAAADwvwJJv30dOGf5PwK1N/jCZKriPwAAAAAYAAAA/PwA/AACAAAAAAAA8L8CXW3F/rJ7wr8CtTf4wmSq4j8AAAAAHAAAAPz8APwAAgAAAAAAAPC/Akm/fR04Z/k/ApeQD3o2q9q/AAAAABgAAAD8/AD8AAIAAAAAAADwvwIOvjCZKhjnPwJMyAc9m1XtvwAAAAAYAAAA/PwA/AACAAAAAAAA8L8C7Q2+MJkq8L8CTMgHPZtV7b8AAAAAIAAAAPz8APwAAgAAAAAAAPC/Av5l9+RhoQNAAtsbfGEyVfE/AAAAABwAAAD8/AD8AAIAAAAAAADwvwLtDb4wmSrwvwIm5IOezar+vwAAAAAYAAAA/PwA/AACAAAAAAAA8L8C7Q2+MJkq8L8C2xt8YTJV8T8AAAAAGAAAAPz8APwAAgAAAAAAAPC/Ai9uowG8Bf6/ArU3+MJkquI/AAAAABgAAAD8/AD8AAIAAAAAAADwvwIvbqMBvAX+vwKXkA96NqvavwAAAAA0BAwBZQQAAAAAAAAAAAgQAWUEAAAAAAAAAAAMAAFlCAgAAAAAAAAAEBQBZQQAAAAAAAAAABQAAWUEAAAAAAAAAAAYAAFlBAAAAAAAAAAAHAgBZQgAAAAAAAAAACAYAWUEAAAAAAAAAAAkDAFlBAAAAAAAAAAAKCQBZQgIAAAAAAAAACwYAWUICAAAAAAAAAAsKAFlBAAAAAAAAAAABAgBZQQAAAAAAAAAAAAAAAA=</t>
        </r>
      </text>
    </comment>
    <comment ref="A215" authorId="0" shapeId="0" xr:uid="{69F4C19D-FDB3-463F-8B01-DBFB97EB6EF0}">
      <text>
        <r>
          <rPr>
            <sz val="9"/>
            <color indexed="81"/>
            <rFont val="MS P ゴシック"/>
            <family val="3"/>
            <charset val="128"/>
          </rPr>
          <t>Insight iXlW00001C0000215R0585671234S00000428P01108LAocjBAQBF1NjaVRlZ2ljLmRhdGEuTW9sZWN1bGUBbwF/ARJTY2lUZWdpYy5Nb2xlY3VsZQAAAQFkAv5qAQAAAAIAAjgYAAAA/PwA/AACAAAAAAAA8L8CQYLix5i7+T8CUfwYc9cS6D8AAAAAGAAAAPz8APwAAgAAAAAAAPC/AjerPldbsb+/Ar8OnDOitM+/AAAAABwAAAD8/AD8AAIAAAAAAADwvwJBguLHmLv5PwK/DpwzorTPvwAAAAAYAAAA/PwA/AACAAAAAAAA8L8C/0P67evA5z8CsAPnjCjt578AAAAAHAAAAPz8APwAAgAAAAAAAPC/Av9D+u3rwOc/Aih+jLlrCfQ/AAAAABgAAAD8/AD8AAIAAAAAAADwvwI3qz5XW7G/vwJR/Bhz1xLoPwAAAAAYAAAA/PwA/AACAAAAAAAA8L8C6pWyDHGs778CsAPnjCjt578AAAAAIAAAAPz8APwAAgAAAAAAAPC/AnrHKTqSywNAAih+jLlrCfQ/AAAAABgAAAD8/AD8AAIAAAAAAADwvwLqlbIMcazvvwIofoy5awn0PwAAAAAYAAAA/PwA/AACAAAAAAAA8L8CN6s+V1ux/b8Cvw6cM6K0z78AAAAAGAAAAPz8APwAAgAAAAAAAPC/AjerPldbsf2/AlH8GHPXEug/AAAAAAEjAAAA/PwA/AACAAAAAAAA8L8CvAUSFD/GBcACsAPnjCjt578AAAAAGAAAAPz8APwAAgAAAAAAAPC/ApoIG55eKfY/AoBIv30dOPi/AAAAABgAAAD8/AD8AAIAAAAAAADwvwJXfa62Yn+5PwLx9EpZhjj4vwAAAAA8BBQBZQgMAAAAAAAAAAgAAWUEAAAAAAAAAAAMCAFlBAAAAAAAAAAAEAABZQQAAAAAAAAAABQQAWUEAAAAAAAAAAAYBAFlBAAAAAAAAAAAHAABZQgAAAAAAAAAACAUAWUEAAAAAAAAAAAkGAFlCAwAAAAAAAAAKCABZQgIAAAAAAAAACwkAWUEAAAAAAAAAAAwDAFlBAAAAAAAAAAANAwBZQQAAAAAAAAAAAwEAWUEAAAAAAAAAAAkKAFlBAAAAAAAAAAAAAAAAA==</t>
        </r>
      </text>
    </comment>
    <comment ref="A216" authorId="0" shapeId="0" xr:uid="{70BEC8AB-3439-4917-B316-21EC4B630663}">
      <text>
        <r>
          <rPr>
            <sz val="9"/>
            <color indexed="81"/>
            <rFont val="MS P ゴシック"/>
            <family val="3"/>
            <charset val="128"/>
          </rPr>
          <t>Insight iXlW00001C0000216R0585671234S00000430P01252LAocjBAQBF1NjaVRlZ2ljLmRhdGEuTW9sZWN1bGUBbwF/ARJTY2lUZWdpYy5Nb2xlY3VsZQAAAQFkAv5qAQAAAAIAAgEQHAAAAPz8APwAAgAAAAAAAPC/Ao9TdCSX/+g/AvtcbcX+squ/AAAAABgAAAD8/AD8AAIAAAAAAADwvwLIKTqSy3/0PwJTliGOdXHtvwAAAAAcAAAA/PwA/AACAAAAAAAA8L8C5BQdyeU/BkAC+1xtxf6yq78AAAAAGAAAAPz8APwAAgAAAAAAAPC/AsgpOpLLf/Q/ArTqc7UV++k/AAAAABgAAAD8/AD8AAIAAAAAAADwvwLkFB3J5T8CQAK06nO1FfvpPwAAAAAYAAAA/PwA/AACAAAAAAAA8L8C5BQdyeU/AkACU5YhjnVx7b8AAAAAGAAAAPz8APwAAgAAAAAAAPC/AsWxLm6jAcy/AvtcbcX+squ/AAAAACAAAAD8/AD8AAIAAAAAAADwvwKPU3Qkl//oPwJrK/aX3ZP8vwAAAAAYAAAA/PwA/AACAAAAAAAA8L8CcayL22gA578CU5YhjnVx7b8AAAAAGAAAAPz8APwAAgAAAAAAAPC/Ao9TdCSX/+a/ArTqc7UV++k/AAAAAAEjAAAA/PwA/AACAAAAAAAA8L8C5BQdyeU/BkACnFWfq63Y+j8AAAAAGAAAAPz8APwAAgAAAAAAAPC/AuQUHcnlvwHAAh3r4jYawKu/AAAAABgAAAD8/AD8AAIAAAAAAADwvwLIKTqSy3/7vwI17zhFR3LtvwAAAAAYAAAA/PwA/AACAAAAAAAA8L8CyCk6kst/+78CtOpztRX76T8AAAAAIAAAAPz8APwAAgAAAAAAAPC/AuQUHcnlvwnAAh3r4jYawKu/AAAAABgAAAD8/AD8AAIAAAAAAADwvwLkFB3J5b8NwAK06nO1FfvpPwAAAAABEQQAAWUEAAAAAAAAAAAIFAFlCAgAAAAAAAAADAABZQQAAAAAAAAAABAMAWUIDAAAAAAAAAAUBAFlBAAAAAAAAAAAGAABZQQAAAAAAAAAABwEAWUIAAAAAAAAAAAgGAFlBAAAAAAAAAAAJBgBZQgMAAAAAAAAACgQAWUEAAAAAAAAAAAsNAFlCAwAAAAAAAAAMCABZQgIAAAAAAAAADQkAWUEAAAAAAAAAAA4LAFlBAAAAAAAAAAAPDgBZQQAAAAAAAAAAAgQAWUEAAAAAAAAAAAsMAFlBAAAAAAAAAAAAAAAAA==</t>
        </r>
      </text>
    </comment>
    <comment ref="A217" authorId="0" shapeId="0" xr:uid="{4D2A8301-5A5C-4F55-AD8F-706D4E9A46D3}">
      <text>
        <r>
          <rPr>
            <sz val="9"/>
            <color indexed="81"/>
            <rFont val="MS P ゴシック"/>
            <family val="3"/>
            <charset val="128"/>
          </rPr>
          <t>Insight iXlW00001C0000217R0585671234S00000432P01036LAocjBAQBF1NjaVRlZ2ljLmRhdGEuTW9sZWN1bGUBbwF/ARJTY2lUZWdpYy5Nb2xlY3VsZQAAAQFkAv5qAQAAAAIAAjQYAAAA/PwA/AACAAAAAAAA8L8CYcPTK2UZ5L8CO3DOiNLe1L8AAAAAGAAAAPz8APwAAgAAAAAAAPC/Aoj029eBc84/AoofY+5aQsY/AAAAABwAAAD8/AD8AAIAAAAAAADwvwKgGi/dJAbzPwLQRNjw9ErBvwAAAAAYAAAA/PwA/AACAAAAAAAA8L8CYcPTK2UZ5L8CD5wzorQ39b8AAAAAGAAAAPz8APwAAgAAAAAAAPC/Aoj029eBc84/AvJjzF1LyPI/AAAAABgAAAD8/AD8AAIAAAAAAADwvwJahjjWxW38PwLjx5i7lpDlPwAAAAAgAAAA/PwA/AACAAAAAAAA8L8CiPTb14Fzzj8CD5wzorQ3/b8AAAAAGAAAAPz8APwAAgAAAAAAAPC/AqAaL90kBvM/An3Qs1n1ufc/AAAAACAAAAD8/AD8AAIAAAAAAADwvwLyQc9m1ef3vwIPnDOitDf9vwAAAAAYAAAA/PwA/AACAAAAAAAA8L8C8kHPZtXn978Cih9j7lpCxj8AAAAAGAAAAPz8APwAAgAAAAAAAPC/AiuHFtnO9/c/AqmkTkATYfG/AAAAABgAAAD8/AD8AAIAAAAAAADwvwLyQc9m1ef3vwLyY8xdS8jyPwAAAAAYAAAA/PwA/AACAAAAAAAA8L8CYcPTK2UZ5L8C8mPMXUvI+j8AAAAAOAQAAWUICAAAAAAAAAAIBAFlBAAAAAAAAAAADAABZQQAAAAAAAAAABAEAWUEAAAAAAAAAAAUCAFlBAAAAAAAAAAAGAwBZQgAAAAAAAAAABwQAWUEAAAAAAAAAAAgDAFlBAAAAAAAAAAAJAABZQQAAAAAAAAAACgIAWUEAAAAAAAAAAAsJAFlCAgAAAAAAAAAMBABZQgIAAAAAAAAABwUAWUEAAAAAAAAAAAsMAFlBAAAAAAAAAAAAAAAAA==</t>
        </r>
      </text>
    </comment>
    <comment ref="A218" authorId="0" shapeId="0" xr:uid="{F985228C-A1AB-4D3D-9113-C8BEC2078E90}">
      <text>
        <r>
          <rPr>
            <sz val="9"/>
            <color indexed="81"/>
            <rFont val="MS P ゴシック"/>
            <family val="3"/>
            <charset val="128"/>
          </rPr>
          <t>Insight iXlW00001C0000218R0585671234S00000434P01232LAocjBAQBF1NjaVRlZ2ljLmRhdGEuTW9sZWN1bGUBbwF/ARJTY2lUZWdpYy5Nb2xlY3VsZQAAAQFkAv5qAQAAAAIAAgEQGAAAAPz8APwAAgAAAAAAAPC/AqCrrdhfdsc/AtS84xQdSQJAAAAAABgAAAD8/AD8AAIAAAAAAADwvwJI4XoUrkfrPwKuR+F6FK74PwAAAAAcAAAA/PwA/AACAAAAAAAA8L8CT6+UZYhj4T8CP1dbsb/s4j8AAAAAGAAAAPz8APwAAgAAAAAAAPC/AmHD0ytlGfI/AmAHzhlR2su/AAAAABwAAAD8/AD8AAIAAAAAAADwvwJPr5RliGPhPwJ3LSEf9GzwvwAAAAAYAAAA/PwA/AACAAAAAAAA8L8CnRGlvcEX2r8C2IFzRpT25r8AAAAAGAAAAPz8APwAAgAAAAAAAPC/AqmkTkATYfS/AuzAOSNKe/O/AAAAABgAAAD8/AD8AAIAAAAAAADwvwJ1ApoIGx4BwALYgXNGlPbmvwAAAAAkAAAA/PwA/AACAAAAAAAA8L8ClrIMcawLCMACexSuR+F6878AAAAAGAAAAPz8APwAAgAAAAAAAPC/AnUCmggbHgHAAlH8GHPXEtI/AAAAABgAAAD8/AD8AAIAAAAAAADwvwKppE5AE2H0vwIofoy5awnpPwAAAAAYAAAA/PwA/AACAAAAAAAA8L8CnRGlvcEX2r8CUfwYc9cS0j8AAAAAGAAAAPz8APwAAgAAAAAAAPC/ArHh6ZWyDAFAAmAHzhlR2su/AAAAACAAAAD8/AD8AAIAAAAAAADwvwKx4emVsgwFQAKOl24Sg8DkPwAAAAAgAPwA/PwA/AACAAAAAAAA8L8CseHplbIMBUACLiEf9GxW8b8AAAAADAAEAPz8APwAAgAAAAAAAPC/AhdIUPwYcwtAAkoMAiuHFuE/AAAAAAEQAAQBZQQAAAAAAAAAAAQIAWUEAAAAAAAAAAAIDAFlBAAAAAAAAAAADBABZQgIAAAAAAAAABAUAWUEAAAAAAAAAAAUGAFlBAAAAAAAAAAAGBwBZQgMAAAAAAAAABwgAWUEAAAAAAAAAAAcJAFlBAAAAAAAAAAAJCgBZQgIAAAAAAAAACgsAWUEAAAAAAAAAAAsCAFlBAAAAAAAAAAALBQBZQgMAAAAAAAAAAwwAWUEAAAAAAAAAAAwNAFlCAAAAAAAAAAAMDgBZQQAAAAAAAAAAAAAAAA=</t>
        </r>
      </text>
    </comment>
    <comment ref="A219" authorId="0" shapeId="0" xr:uid="{884474F6-C021-4E89-AAD6-6F9D423E3733}">
      <text>
        <r>
          <rPr>
            <sz val="9"/>
            <color indexed="81"/>
            <rFont val="MS P ゴシック"/>
            <family val="3"/>
            <charset val="128"/>
          </rPr>
          <t>Insight iXlW00001C0000219R0585671234S00000436P01000LAocjBAQBF1NjaVRlZ2ljLmRhdGEuTW9sZWN1bGUBbwF/ARJTY2lUZWdpYy5Nb2xlY3VsZQAAAQFkAv5qAQAAAAIAAjQYAAAA/PwA/AACAAAAAAAA8L8C7Q2+MJmqB0ACc2iR7Xw/+D8AAAAAGAAAAPz8APwAAgAAAAAAAPC/Au0NvjCZqgNAAmMQWDm0yOQ/AAAAABgAAAD8/AD8AAIAAAAAAADwvwLbG3xhMlX3PwJjEFg5tMjkPwAAAAAYAAAA/PwA/AACAAAAAAAA8L8CtTf4wmSq7j8Cg8DKoUW2y78AAAAAHAAAAPz8APwAAgAAAAAAAPC/AtsbfGEyVfc/AlK4HoXrUfG/AAAAABgAAAD8/AD8AAIAAAAAAADwvwK2hHzQs1mlvwKDwMqhRbbLvwAAAAAYAAAA/PwA/AACAAAAAAAA8L8CTMgHPZtV4b8CUrgehetR8b8AAAAAGAAAAPz8APwAAgAAAAAAAPC/Aibkg57Nqvi/AlK4HoXrUfG/AAAAABgAAAD8/AD8AAIAAAAAAADwvwLbG3xhMlUAwAKDwMqhRbbLvwAAAAAkAAAA/PwA/AACAAAAAAAA8L8C2xt8YTJVCMACg8DKoUW2y78AAAAAGAAAAPz8APwAAgAAAAAAAPC/ArU3+MJkqvi/AmMQWDm0yOQ/AAAAABgAAAD8/AD8AAIAAAAAAADwvwJMyAc9m1XhvwJjEFg5tMjkPwAAAAABEQAAAPz8APwAAgAAAAAAAPC/AlR0JJf/EA5AAoPAyqFFtss/AAAAADAABAFlBAAAAAAAAAAABAgBZQQAAAAAAAAAAAgMAWUEAAAAAAAAAAAMEAFlBAAAAAAAAAAADBQBZQQAAAAAAAAAABQYAWUIDAAAAAAAAAAYHAFlBAAAAAAAAAAAHCABZQgMAAAAAAAAACAkAWUEAAAAAAAAAAAgKAFlBAAAAAAAAAAAKCwBZQgIAAAAAAAAACwUAWUEAAAAAAAAAAAAAAAA</t>
        </r>
      </text>
    </comment>
    <comment ref="A220" authorId="0" shapeId="0" xr:uid="{021D1ABA-79AC-4C60-B708-3DEB2BFBB477}">
      <text>
        <r>
          <rPr>
            <sz val="9"/>
            <color indexed="81"/>
            <rFont val="MS P ゴシック"/>
            <family val="3"/>
            <charset val="128"/>
          </rPr>
          <t>Insight iXlW00001C0000220R0585671234S00000438P01684LAocjBAQBF1NjaVRlZ2ljLmRhdGEuTW9sZWN1bGUBbwF/ARJTY2lUZWdpYy5Nb2xlY3VsZQAAAQFkAv5qAQAAAAIAAgEWGAAAAPz8APwAAgAAAAAAAPC/AozbaABvAQHAAoQvTKYKRuc/AAAAABwAAAD8/AD8AAIAAAAAAADwvwLWVuwvuyf0vwIOvjCZKhjNPwAAAAAgAAAA/PwA/AACAAAAAAAA8L8CrYvbaADvB8ACDr4wmSoYzT8AAAAAIAAAAPz8APwAAgAAAAAAAPC/AozbaABvAQHAAsIXJlMFo/s/AAAAABgAAAD8/AD8AAIAAAAAAADwvwJgdk8eFmr1PwI/6Nms+lz0vwAAAAAYAAAA/PwA/AACAAAAAAAA8L8CZapgVFIn9L8CfdCzWfW56L8AAAAAGAAAAPz8APwAAgAAAAAAAPC/AlHaG3xhMtm/AqLWNO84Rec/AAAAABgAAAD8/AD8AAIAAAAAAADwvwJRa5p3nKIBQAJ90LNZ9bnovwAAAAAYAAAA/PwA/AACAAAAAAAA8L8CelioNc073j8CfdCzWfW56L8AAAAAGAAAAPz8APwAAgAAAAAAAPC/As47TtGR3A7AAoQvTKYKRuc/AAAAABgAAAD8/AD8AAIAAAAAAADwvwJ6WKg1zTvePwKGWtO84xTNPwAAAAAYAAAA/PwA/AACAAAAAAAA8L8CjSjtDb4w2b8CP+jZrPpc9L8AAAAAGAAAAPz8APwAAgAAAAAAAPC/AnIbDeAtkAhAAj/o2az6XPS/AAAAABgAAAD8/AD8AAIAAAAAAADwvwJRa5p3nKIBQAIOvjCZKhjNPwAAAAAcAAAA/PwA/AACAAAAAAAA8L8CYHZPHhZq9T8CH/RsVn0uAsAAAAAAGAAAAPz8APwAAgAAAAAAAPC/ApPLf0i/fQ9AAg6+MJkqGM0/AAAAABgAAAD8/AD8AAIAAAAAAADwvwJyGw3gLZAIQAKEL0ymCkbnPwAAAAAYAAAA/PwA/AACAAAAAAAA8L8Ck8t/SL99D0ACfdCzWfW56L8AAAAAJAAAAPz8APwAAgAAAAAAAPC/AvYoXI/CNRNAAoQvTKYKRuc/AAAAABgAAAD8/AD8AAIAAAAAAADwvwLnHafoSG4RwAKHp1fKMsTBvwAAAAAYAAAA/PwA/AACAAAAAAAA8L8CFGHD0yvlEsACwhcmUwWj8z8AAAAAGAAAAPz8APwAAgAAAAAAAPC/As47TtGR3ArAAgR4CyQofvk/AAAAAAEXBAABZQQAAAAAAAAAAAgAAWUEAAAAAAAAAAAMAAFlCAAAAAAAAAAAECABZQQAAAAAAAAAABQEAWUEAAAAAAAAAAAYBAFlBAAAAAAAAAAAHBABZQQAAAAAAAAAACAsAWUEAAAAAAAAAAAkCAFlBAAAAAAAAAAAKBgBZQQAAAAAAAAAACwUAWUEAAAAAAAAAAAwHAFlCAwAAAAAAAAANBwBZQQAAAAAAAAAABA4AWUEAAAAAAAAAAA8ARABZQQAAAAAAAAAAAEQNAFlCAgAAAAAAAAAAREwAWUEAAAAAAAAAAABEjwBZQQAAAAAAAAAAAETJAFlBAAAAAAAAAAAARQkAWUEAAAAAAAAAAABFSQBZQQAAAAAAAAAACggAWUEAAAAAAAAAAA8AREBZQgIAAAAAAAAAAAAAAA=</t>
        </r>
      </text>
    </comment>
    <comment ref="A221" authorId="0" shapeId="0" xr:uid="{9BE3C72B-3DCA-4A19-B9B1-07D176E180A2}">
      <text>
        <r>
          <rPr>
            <sz val="9"/>
            <color indexed="81"/>
            <rFont val="MS P ゴシック"/>
            <family val="3"/>
            <charset val="128"/>
          </rPr>
          <t>Insight iXlW00001C0000221R0585671234S00000440P01928LAocjBAQBF1NjaVRlZ2ljLmRhdGEuTW9sZWN1bGUBbwF/ARJTY2lUZWdpYy5Nb2xlY3VsZQAAAQFkAv5qAQAAAAIAAgEZGAAAAPz8APwAAgAAAAAAAPC/Av2H9NvXgfS/As3MzMzMzOw/AAAAABwAAAD8/AD8AAIAAAAAAADwvwLtnjws1JravwKamZmZmZnZPwAAAAAgAAAA/PwA/AACAAAAAAAA8L8CH/RsVn0uAcACmpmZmZmZ2T8AAAAAGAAAAPz8APwAAgAAAAAAAPC/Ar1SliGOdQFAApqZmZmZmfG/AAAAACAAAAD8/AD8AAIAAAAAAADwvwL9h/Tb14H0vwJnZmZmZmb+PwAAAAAYAAAA/PwA/AACAAAAAAAA8L8CGuJYF7fR3D8CzczMzMzM7D8AAAAAGAAAAPz8APwAAgAAAAAAAPC/Au2ePCzUmtq/AjMzMzMzM+O/AAAAABgAAAD8/AD8AAIAAAAAAADwvwLeAgmKH2MIQAIzMzMzMzPjvwAAAAAYAAAA/PwA/AACAAAAAAAA8L8COUVHcvkP9T8CMzMzMzMz478AAAAAGAAAAPz8APwAAgAAAAAAAPC/AjlFR3L5D/U/ApqZmZmZmdk/AAAAABgAAAD8/AD8AAIAAAAAAADwvwLek4eFWtPcPwKamZmZmZnxvwAAAAAYAAAA/PwA/AACAAAAAAAA8L8C3gIJih9jCEACmpmZmZmZ2T8AAAAAGAAAAPz8APwAAgAAAAAAAPC/Av+ye/KwUA9AApqZmZmZmfG/AAAAABwAAAD8/AD8AAIAAAAAAADwvwK9UpYhjnUBQALNzMzMzMwAwAAAAAAYAAAA/PwA/AACAAAAAAAA8L8CeXqlLEMcCMACzczMzMzM7D8AAAAAGAAAAPz8APwAAgAAAAAAAPC/ApAxdy0hHxNAApqZmZmZmdk/AAAAABgAAAD8/AD8AAIAAAAAAADwvwL/snvysFAPQALNzMzMzMzsPwAAAAAYAAAA/PwA/AACAAAAAAAA8L8CkDF3LSEfE0ACMzMzMzMz478AAAAAJAAAAPz8APwAAgAAAAAAAPC/AqCJsOHplRZAAs3MzMzMzOw/AAAAABgAAAD8/AD8AAIAAAAAAADwvwKaKhiV1AkPwAKamZmZmZnZPwAAAAAYAAAA/PwA/AACAAAAAAAA8L8CXW3F/rL7EsACzczMzMzM7D8AAAAAGAAAAPz8APwAAgAAAAAAAPC/ApoqGJXUCQ/AAjMzMzMzM+O/AAAAABgAAAD8/AD8AAIAAAAAAADwvwJdbcX+svsSwAKamZmZmZnxvwAAAAAYAAAA/PwA/AACAAAAAAAA8L8CbsX+sntyFsACmpmZmZmZ2T8AAAAAGAAAAPz8APwAAgAAAAAAAPC/Am7F/rJ7chbAAjMzMzMzM+O/AAAAAAEbBAABZQQAAAAAAAAAAAgAAWUEAAAAAAAAAAAMIAFlBAAAAAAAAAAAEAABZQgAAAAAAAAAABQEAWUEAAAAAAAAAAAYBAFlBAAAAAAAAAAAHAwBZQQAAAAAAAAAACAkAWUEAAAAAAAAAAAkFAFlBAAAAAAAAAAAKBgBZQQAAAAAAAAAACwcAWUIDAAAAAAAAAAwHAFlBAAAAAAAAAAADDQBZQQAAAAAAAAAADgIAWUEAAAAAAAAAAA8ARABZQgMAAAAAAAAAAEQLAFlBAAAAAAAAAAAAREwAWUICAAAAAAAAAABEjwBZQQAAAAAAAAAAAETOAFlBAAAAAAAAAAAARQBEwFlCAwAAAAAAAAAARUBEwFlBAAAAAAAAAAAARYBFQFlCAgAAAAAAAAAARcBFAFlBAAAAAAAAAAAARgBFwFlCAgAAAAAAAAAKCABZQQAAAAAAAAAAAEYARYBZQQAAAAAAAAAADwBEQFlBAAAAAAAAAAAAAAAAA==</t>
        </r>
      </text>
    </comment>
    <comment ref="A222" authorId="0" shapeId="0" xr:uid="{343795F5-875C-4A75-834D-9B90DE59FD95}">
      <text>
        <r>
          <rPr>
            <sz val="9"/>
            <color indexed="81"/>
            <rFont val="MS P ゴシック"/>
            <family val="3"/>
            <charset val="128"/>
          </rPr>
          <t>Insight iXlW00001C0000222R0585671234S00000442P01180LAocjBAQBF1NjaVRlZ2ljLmRhdGEuTW9sZWN1bGUBbwF/ARJTY2lUZWdpYy5Nb2xlY3VsZQAAAQFkAv5qAQAAAAIAAjwYAAAA/PwA/AACAAAAAAAA8L8CHA3gLZCg8L8C/fZ14JwR0T8AAAAAGAAAAPz8APwAAgAAAAAAAPC/As4ZUdobfP6/AgYSFD/G3M2/AAAAABwAAAD8/AD8AAIAAAAAAADwvwIcDeAtkKDwvwLAfR04Z0T0PwAAAAAcAAAA/PwA/AACAAAAAAAA8L8CqhPQRNjw+D8CQYLix5i7878AAAAAIAAAAPz8APwAAgAAAAAAAPC/AtBm1edqK8a/AgYSFD/G3M2/AAAAABgAAAD8/AD8AAIAAAAAAADwvwIIPZtVnysGwAL99nXgnBHRPwAAAAAYAAAA/PwA/AACAAAAAAAA8L8CqhPQRNjw+D8CBhIUP8bczb8AAAAAGAAAAPz8APwAAgAAAAAAAPC/Al1txf6ye/6/Ak/RkVz+Q/w/AAAAABgAAAD8/AD8AAIAAAAAAADwvwLQZtXnaivmPwL99nXgnBHRPwAAAAAYAAAA/PwA/AACAAAAAAAA8L8CCD2bVZ8rBsACT9GRXP5D9D8AAAAAASMAAAD8/AD8AAIAAAAAAADwvwIp7Q2+MBkNwAKPdXEbDeDNvwAAAAAYAAAA/PwA/AACAAAAAAAA8L8C9rnaiv1lA0ACQYLix5i7+78AAAAAGAAAAPz8APwAAgAAAAAAAPC/Ai6QoPgxZgNAAv32deCcEdE/AAAAABgAAAD8/AD8AAIAAAAAAADwvwJPQBNhw1MKQAJBguLHmLvzvwAAAAAYAAAA/PwA/AACAAAAAAAA8L8CT0ATYcNTCkACBhIUP8bczb8AAAAAARAEAAFlCAgAAAAAAAAACAABZQQAAAAAAAAAAAwYAWUIDAAAAAAAAAAQAAFlBAAAAAAAAAAAFAQBZQQAAAAAAAAAABggAWUEAAAAAAAAAAAcCAFlCAgAAAAAAAAAIBABZQQAAAAAAAAAACQUAWUICAAAAAAAAAAoFAFlBAAAAAAAAAAALAwBZQQAAAAAAAAAADAYAWUEAAAAAAAAAAA0LAFlCAgAAAAAAAAAODABZQgIAAAAAAAAABwkAWUEAAAAAAAAAAA0OAFlBAAAAAAAAAAAAAAAAA==</t>
        </r>
      </text>
    </comment>
    <comment ref="A223" authorId="0" shapeId="0" xr:uid="{BEE37742-AC31-4358-84C4-23208207DA84}">
      <text>
        <r>
          <rPr>
            <sz val="9"/>
            <color indexed="81"/>
            <rFont val="MS P ゴシック"/>
            <family val="3"/>
            <charset val="128"/>
          </rPr>
          <t>Insight iXlW00001C0000223R0585671234S00000444P01684LAocjBAQBF1NjaVRlZ2ljLmRhdGEuTW9sZWN1bGUBbwF/ARJTY2lUZWdpYy5Nb2xlY3VsZQAAAQFkAv5qAQAAAAIAAgEWGAAAAPz8APwAAgAAAAAAAPC/AsdLN4lBYADAAqk1zTtO0eU/AAAAABwAAAD8/AD8AAIAAAAAAADwvwLbiv1l9+TyvwKi1jTvOEXHPwAAAAAgAAAA/PwA/AACAAAAAAAA8L8C6Pup8dJNB8ACotY07zhFxz8AAAAAGAAAAPz8APwAAgAAAAAAAPC/Ak7RkVz+QwJAAljKMsSxLuq/AAAAABgAAAD8/AD8AAIAAAAAAADwvwLqlbIMcaz2PwIsZRniWBf1vwAAAAAgAAAA/PwA/AACAAAAAAAA8L8Cx0s3iUFgAMAC1ZrmHafo+j8AAAAAGAAAAPz8APwAAgAAAAAAAPC/AtuK/WX35PK/AljKMsSxLuq/AAAAABgAAAD8/AD8AAIAAAAAAADwvwJlqmBUUifUvwKpNc07TtHlPwAAAAAYAAAA/PwA/AACAAAAAAAA8L8CTtGRXP5DAkACotY07zhFxz8AAAAAGAAAAPz8APwAAgAAAAAAAPC/AlFrmnecouE/AljKMsSxLuq/AAAAABgAAAD8/AD8AAIAAAAAAADwvwIJrBxaZDsOwAKpNc07TtHlPwAAAAAYAAAA/PwA/AACAAAAAAAA8L8CUWuad5yi4T8CotY07zhFxz8AAAAAGAAAAPz8APwAAgAAAAAAAPC/AmWqYFRSJ9S/AixlGeJYF/W/AAAAABwAAAD8/AD8AAIAAAAAAADwvwLqlbIMcaz2PwKWsgxxrIsCwAAAAAAYAAAA/PwA/AACAAAAAAAA8L8Cb4EExY8xCUACqTXNO07R5T8AAAAAJAAAAPz8APwAAgAAAAAAAPC/Am+BBMWPMQlAAtWa5h2n6Po/AAAAABgAAAD8/AD8AAIAAAAAAADwvwJvgQTFjzEJQAIsZRniWBf1vwAAAAAYAAAA/PwA/AACAAAAAAAA8L8CyJi7lpAPEEACWMoyxLEu6r8AAAAAGAAAAPz8APwAAgAAAAAAAPC/AgRWDi2yHRHAAmsr9pfdk8e/AAAAABgAAAD8/AD8AAIAAAAAAADwvwIVrkfhepQSwALUmuYdp+jyPwAAAAAYAAAA/PwA/AACAAAAAAAA8L8CCawcWmQ7CsACh6dXyjLE+D8AAAAAGAAAAPz8APwAAgAAAAAAAPC/AsiYu5aQDxBAAqLWNO84Rcc/AAAAAAEXBAABZQQAAAAAAAAAAAgAAWUEAAAAAAAAAAAMEAFlBAAAAAAAAAAAECQBZQQAAAAAAAAAABQAAWUIAAAAAAAAAAAYBAFlBAAAAAAAAAAAHAQBZQQAAAAAAAAAACAMAWUIDAAAAAAAAAAkMAFlBAAAAAAAAAAAKAgBZQQAAAAAAAAAACwcAWUEAAAAAAAAAAAwGAFlBAAAAAAAAAAAEDQBZQQAAAAAAAAAADggAWUEAAAAAAAAAAA8OAFlBAAAAAAAAAAAARAMAWUEAAAAAAAAAAABEQEQAWUICAAAAAAAAAABEigBZQQAAAAAAAAAAAETKAFlBAAAAAAAAAAAARQoAWUEAAAAAAAAAAABFTgBZQgIAAAAAAAAACwkAWUEAAAAAAAAAAABFQERAWUEAAAAAAAAAAAAAAAA</t>
        </r>
      </text>
    </comment>
    <comment ref="A224" authorId="0" shapeId="0" xr:uid="{165761B0-F3FF-41E3-90C2-82339A17B6AE}">
      <text>
        <r>
          <rPr>
            <sz val="9"/>
            <color indexed="81"/>
            <rFont val="MS P ゴシック"/>
            <family val="3"/>
            <charset val="128"/>
          </rPr>
          <t>Insight iXlW00001C0000224R0585671234S00000446P01072LAocjBAQBF1NjaVRlZ2ljLmRhdGEuTW9sZWN1bGUBbwF/ARJTY2lUZWdpYy5Nb2xlY3VsZQAAAQFkAv5qAQAAAAIAAjgcAAAA/PwA/AACAAAAAAAA8L8CdnEbDeAt+D8CKA8LtaZ59L8AAAAAGAAAAPz8APwAAgAAAAAAAPC/AnZxGw3gLfA/Apm7lpAPetq/AAAAABgAAAD8/AD8AAIAAAAAAADwvwJ2cRsN4C34PwIydy0hH/TcPwAAAAAYAAAA/PwA/AACAAAAAAAA8L8C3GgAb4EEA0ACt2J/2T157j8AAAAAGAAAAPz8APwAAgAAAAAAAPC/AnZxGw3gLfg/As1dS8gHPfc/AAAAABgAAAD8/AD8AAIAAAAAAADwvwLHuriNBvCGPwKZu5aQD3ravwAAAAAYAAAA/PwA/AACAAAAAAAA8L8CKjqSy39I378CKA8LtaZ59L8AAAAAGAAAAPz8APwAAgAAAAAAAPC/AouO5PIf0ve/AigPC7WmefS/AAAAABwAAAD8/AD8AAIAAAAAAADwvwKLjuTyH9L/vwKZu5aQD3ravwAAAAAYAAAA/PwA/AACAAAAAAAA8L8Ci47k8h/S978CbsX+snvy3D8AAAAAJAAAAPz8APwAAgAAAAAAAPC/AouO5PIf0v+/Ag6+MJkqGPU/AAAAABgAAAD8/AD8AAIAAAAAAADwvwIqOpLLf0jfvwJuxf6ye/LcPwAAAAABEQAAAPz8APwAAgAAAAAAAPC/AkLPZtXnaglAAnKKjuTyH7I/AAAAAAERAAAA/PwA/AACAAAAAAAA8L8CL90kBoHVEEAC6iYxCKwcuj8AAAAANAQAAWUEAAAAAAAAAAAECAFlBAAAAAAAAAAACAwBZQQAAAAAAAAAAAwQAWUEAAAAAAAAAAAQCAFlBAAAAAAAAAAABBQBZQQAAAAAAAAAABQYAWUIDAAAAAAAAAAYHAFlBAAAAAAAAAAAHCABZQgIAAAAAAAAACAkAWUEAAAAAAAAAAAkKAFlBAAAAAAAAAAAJCwBZQgIAAAAAAAAACwUAWUEAAAAAAAAAAAAAAAA</t>
        </r>
      </text>
    </comment>
    <comment ref="A225" authorId="0" shapeId="0" xr:uid="{54CE2CE3-B451-49EC-91E9-3F27C19C4289}">
      <text>
        <r>
          <rPr>
            <sz val="9"/>
            <color indexed="81"/>
            <rFont val="MS P ゴシック"/>
            <family val="3"/>
            <charset val="128"/>
          </rPr>
          <t>Insight iXlW00001C0000225R0585671234S00000448P01180LAocjBAQBF1NjaVRlZ2ljLmRhdGEuTW9sZWN1bGUBbwF/ARJTY2lUZWdpYy5Nb2xlY3VsZQAAAQFkAv5qAQAAAAIAAjwYAAAA/PwA/AACAAAAAAAA8L8CHA3gLZCg8D8C/fZ14JwR0b8AAAAAGAAAAPz8APwAAgAAAAAAAPC/As4ZUdobfP4/AgYSFD/G3M0/AAAAABwAAAD8/AD8AAIAAAAAAADwvwIcDeAtkKDwPwLAfR04Z0T0vwAAAAAcAAAA/PwA/AACAAAAAAAA8L8CT0ATYcNTCsACBhIUP8bczT8AAAAAIAAAAPz8APwAAgAAAAAAAPC/AtBm1edqK8Y/AgYSFD/G3M0/AAAAABgAAAD8/AD8AAIAAAAAAADwvwIIPZtVnysGQAL99nXgnBHRvwAAAAAYAAAA/PwA/AACAAAAAAAA8L8CqhPQRNjw+L8CBhIUP8bczT8AAAAAGAAAAPz8APwAAgAAAAAAAPC/AtBm1edqK+a/Av32deCcEdG/AAAAABgAAAD8/AD8AAIAAAAAAADwvwJdbcX+snv+PwJP0ZFc/kP8vwAAAAAYAAAA/PwA/AACAAAAAAAA8L8CCD2bVZ8rBkACT9GRXP5D9L8AAAAAASMAAAD8/AD8AAIAAAAAAADwvwIp7Q2+MBkNQAKPdXEbDeDNPwAAAAAYAAAA/PwA/AACAAAAAAAA8L8CLpCg+DFmA8AC/fZ14JwR0b8AAAAAGAAAAPz8APwAAgAAAAAAAPC/Ak9AE2HDUwrAAkGC4seYu/M/AAAAABgAAAD8/AD8AAIAAAAAAADwvwKqE9BE2PD4vwJBguLHmLvzPwAAAAAYAAAA/PwA/AACAAAAAAAA8L8C9rnaiv1lA8ACQYLix5i7+z8AAAAAARAEAAFlCAgAAAAAAAAACAABZQQAAAAAAAAAAAwsAWUEAAAAAAAAAAAQAAFlBAAAAAAAAAAAFAQBZQQAAAAAAAAAABgcAWUEAAAAAAAAAAAcEAFlBAAAAAAAAAAAIAgBZQgIAAAAAAAAACQUAWUICAAAAAAAAAAoFAFlBAAAAAAAAAAALBgBZQgMAAAAAAAAADAMAWUICAAAAAAAAAA0GAFlBAAAAAAAAAAAODQBZQgIAAAAAAAAACAkAWUEAAAAAAAAAAAwOAFlBAAAAAAAAAAAAAAAAA==</t>
        </r>
      </text>
    </comment>
    <comment ref="A226" authorId="0" shapeId="0" xr:uid="{1C0348B0-2471-40A0-AF6D-4994E9B02E8F}">
      <text>
        <r>
          <rPr>
            <sz val="9"/>
            <color indexed="81"/>
            <rFont val="MS P ゴシック"/>
            <family val="3"/>
            <charset val="128"/>
          </rPr>
          <t>Insight iXlW00001C0000226R0585671234S00000450P01088LAocjBAQBF1NjaVRlZ2ljLmRhdGEuTW9sZWN1bGUBbwF/ARJTY2lUZWdpYy5Nb2xlY3VsZQAAAQFkAv5qAQAAAAIAAjgcAAAA/PwA/AACAAAAAAAA8L8C6Ugu/yH93j8CTmIQWDm09b8AAAAAGAAAAPz8APwAAgAAAAAAAPC/AulILv8h/d4/AjiJQWDl0Na/AAAAABgAAAD8/AD8AAIAAAAAAADwvwJ88rBQa5r1PwKS7Xw/NV7CPwAAAAAYAAAA/PwA/AACAAAAAAAA8L8CXynLEMe6AUACOIlBYOXQ1r8AAAAAGAAAAPz8APwAAgAAAAAAAPC/Al8pyxDHugVAApDC9Shcj/O/AAAAABgAAAD8/AD8AAIAAAAAAADwvwJfKcsQx7oJQAI4iUFg5dDWvwAAAAAYAAAA/PwA/AACAAAAAAAA8L8C4umVsgxx2L8Cku18PzVewj8AAAAAGAAAAPz8APwAAgAAAAAAAPC/AuLplbIMcdi/ArKd76fGS/I/AAAAABgAAAD8/AD8AAIAAAAAAADwvwK62or9ZffzvwKzne+nxkv6PwAAAAAYAAAA/PwA/AACAAAAAAAA8L8Cfh04Z0TpAMACsp3vp8ZL8j8AAAAAGAAAAPz8APwAAgAAAAAAAPC/An4dOGdE6QDAApLtfD81XsI/AAAAACQAAAD8/AD8AAIAAAAAAADwvwKfzarP1dYHwAI4iUFg5dDWvwAAAAAYAAAA/PwA/AACAAAAAAAA8L8CutqK/WX3878COIlBYOXQ1r8AAAAAAREAAAD8/AD8AAIAAAAAAADwvwLjx5i7lhAQQAKS7Xw/NV7CPwAAAAA4BAABZQQAAAAAAAAAAAQIAWUEAAAAAAAAAAAIDAFlBAAAAAAAAAAADBABZQQAAAAAAAAAABAUAWUEAAAAAAAAAAAUDAFlBAAAAAAAAAAABBgBZQQAAAAAAAAAABgcAWUIDAAAAAAAAAAcIAFlBAAAAAAAAAAAICQBZQgIAAAAAAAAACQoAWUEAAAAAAAAAAAoLAFlBAAAAAAAAAAAKDABZQgIAAAAAAAAADAYAWUEAAAAAAAAAAAAAAAA</t>
        </r>
      </text>
    </comment>
    <comment ref="A227" authorId="0" shapeId="0" xr:uid="{378ECFB5-C90A-42B8-97AC-385497E05C05}">
      <text>
        <r>
          <rPr>
            <sz val="9"/>
            <color indexed="81"/>
            <rFont val="MS P ゴシック"/>
            <family val="3"/>
            <charset val="128"/>
          </rPr>
          <t>Insight iXlW00001C0000227R0585671234S00000452P01756LAocjBAQBF1NjaVRlZ2ljLmRhdGEuTW9sZWN1bGUBbwF/ARJTY2lUZWdpYy5Nb2xlY3VsZQAAAQFkAv5qAQAAAAIAAgEXGAAAAPz8APwAAgAAAAAAAPC/AljKMsSxLgTAAgU0ETY8vfE/AAAAABwAAAD8/AD8AAIAAAAAAADwvwL9h/Tb14H6vwIKaCJseHrjPwAAAAAgAAAA/PwA/AACAAAAAAAA8L8CeXqlLEMcC8ACCmgibHh64z8AAAAAGAAAAPz8APwAAgAAAAAAAPC/At4CCYofYwVAAveX3ZOHhey/AAAAACAAAAD8/AD8AAIAAAAAAADwvwJYyjLEsS4EwAIDmggbnt4AQAAAAAAYAAAA/PwA/AACAAAAAAAA8L8Ce6UsQxzr/D8C7S+7Jw8L2b8AAAAAGAAAAPz8APwAAgAAAAAAAPC/Av2H9NvXgfq/Au0vuycPC9m/AAAAABgAAAD8/AD8AAIAAAAAAADwvwJ3Tx4Wak3pvwIFNBE2PL3xPwAAAAAYAAAA/PwA/AACAAAAAAAA8L8C/7J78rBQDEAC7S+7Jw8L2b8AAAAAGAAAAPz8APwAAgAAAAAAAPC/Ak0VjErqBBHAAgU0ETY8vfE/AAAAABgAAAD8/AD8AAIAAAAAAADwvwKQMXctIR/uPwL3l92Th4XsvwAAAAAYAAAA/PwA/AACAAAAAAAA8L8CkDF3LSGfEUAC95fdk4eF7L8AAAAAHAAAAPz8APwAAgAAAAAAAPC/AnulLEMc6/w/AgpoImx4euM/AAAAABgAAAD8/AD8AAIAAAAAAADwvwJmiGNd3EazPwLtL7snDwvZvwAAAAAYAAAA/PwA/AACAAAAAAAA8L8CZohjXdxGsz8CCmgibHh64z8AAAAAGAAAAPz8APwAAgAAAAAAAPC/AndPHhZqTem/AveX3ZOHhey/AAAAACQAAAD8/AD8AAIAAAAAAADwvwKgibDh6RUVQALtL7snDwvZvwAAAAAYAAAA/PwA/AACAAAAAAAA8L8C3gIJih9jBUAC+8vuycNC/r8AAAAAGAAAAPz8APwAAgAAAAAAAPC/Av+ye/KwUAxAAv5l9+RhIQPAAAAAABgAAAD8/AD8AAIAAAAAAADwvwJNFYxK6gQTwAIbnl4pyxDPPwAAAAAYAAAA/PwA/AACAAAAAAAA8L8CXW3F/rJ7FMACBTQRNjy9+T8AAAAAGAAAAPz8APwAAgAAAAAAAPC/ApoqGJXUCQ7AAkeU9gZfmP8/AAAAABgAAAD8/AD8AAIAAAAAAADwvwKQMXctIZ8RQAL7y+7Jw0L+vwAAAAABGAQAAWUEAAAAAAAAAAAIAAFlBAAAAAAAAAAADBQBZQQAAAAAAAAAABAAAWUIAAAAAAAAAAAUKAFlBAAAAAAAAAAAGAQBZQQAAAAAAAAAABwEAWUEAAAAAAAAAAAgDAFlBAAAAAAAAAAAJAgBZQQAAAAAAAAAACg0AWUEAAAAAAAAAAAsIAFlCAwAAAAAAAAAFDABZQQAAAAAAAAAADQ8AWUEAAAAAAAAAAA4HAFlBAAAAAAAAAAAPBgBZQQAAAAAAAAAAAEQLAFlBAAAAAAAAAAAAREMAWUIDAAAAAAAAAABEgERAWUEAAAAAAAAAAABEyQBZQQAAAAAAAAAAAEUJAFlBAAAAAAAAAAAARUkAWUEAAAAAAAAAAABFgESAWUICAAAAAAAAAA4NAFlBAAAAAAAAAAAARYsAWUEAAAAAAAAAAAAAAAA</t>
        </r>
      </text>
    </comment>
    <comment ref="A228" authorId="0" shapeId="0" xr:uid="{D896F543-950A-4E46-904A-5E013EC5B53A}">
      <text>
        <r>
          <rPr>
            <sz val="9"/>
            <color indexed="81"/>
            <rFont val="MS P ゴシック"/>
            <family val="3"/>
            <charset val="128"/>
          </rPr>
          <t>Insight iXlW00001C0000228R0585671234S00000454P01052LAocjBAQBF1NjaVRlZ2ljLmRhdGEuTW9sZWN1bGUBbwF/ARJTY2lUZWdpYy5Nb2xlY3VsZQAAAQFkAv5qAQAAAAIAAjQYAAAA/PwA/AACAAAAAAAA8L8CLpCg+DHm7L8Cn14pyxDH3r8AAAAAGAAAAPz8APwAAgAAAAAAAPC/AtGzWfW52ve/AsuhRbbz/dQ/AAAAABwAAAD8/AD8AAIAAAAAAADwvwIQ6bevA+fsvwJvgQTFjzHyPwAAAAAYAAAA/PwA/AACAAAAAAAA8L8C2fD0SlmGqD8C4lgXt9EAxr8AAAAAGAAAAPz8APwAAgAAAAAAAPC/Ap/Nqs/VVvq/AmdmZmZmZvK/AAAAABgAAAD8/AD8AAIAAAAAAADwvwICvAUSFD/mvwLy0k1iEFj3vwAAAAAYAAAA/PwA/AACAAAAAAAA8L8C2fD0SlmGqD8CyCk6kst/6j8AAAAAGAAAAPz8APwAAgAAAAAAAPC/ApEPejarPu0/AjnWxW00gOW/AAAAACAAAAD8/AD8AAIAAAAAAADwvwLp2az6XO0DwALLoUW28/3UPwAAAAAYAAAA/PwA/AACAAAAAAAA8L8CkQ96Nqs+7T8C5BQdyeU/9T8AAAAAGAAAAPz8APwAAgAAAAAAAPC/AgpoImx4evw/AuJYF7fRAMa/AAAAABgAAAD8/AD8AAIAAAAAAADwvwIKaCJseHr8PwLIKTqSy3/qPwAAAAAkAAAA/PwA/AACAAAAAAAA8L8CXrpJDAIrBUACOdbFbTSA5b8AAAAAPAQAAWUEAAAAAAAAAAAIBAFlBAAAAAAAAAAADAABZQQAAAAAAAAAABAAAWUEAAAAAAAAAAAUAAFlBAAAAAAAAAAAGAwBZQgMAAAAAAAAABwMAWUEAAAAAAAAAAAgBAFlCAAAAAAAAAAAJBgBZQQAAAAAAAAAACgcAWUIDAAAAAAAAAAsJAFlCAgAAAAAAAAAMCgBZQQAAAAAAAAAABAUAWUEAAAAAAAAAAAIGAFlBAAAAAAAAAAALCgBZQQAAAAAAAAAAAAAAAA=</t>
        </r>
      </text>
    </comment>
    <comment ref="A229" authorId="0" shapeId="0" xr:uid="{79DED774-4A85-45B8-B900-2C9DDE87CCF6}">
      <text>
        <r>
          <rPr>
            <sz val="9"/>
            <color indexed="81"/>
            <rFont val="MS P ゴシック"/>
            <family val="3"/>
            <charset val="128"/>
          </rPr>
          <t>Insight iXlW00001C0000229R0585671234S00000456P01036LAocjBAQBF1NjaVRlZ2ljLmRhdGEuTW9sZWN1bGUBbwF/ARJTY2lUZWdpYy5Nb2xlY3VsZQAAAQFkAv5qAQAAAAIAAjQYAAAA/PwA/AACAAAAAAAA8L8C/Knx0k1i9j8CXf5D+u3r5D8AAAAAGAAAAPz8APwAAgAAAAAAAPC/AuELk6mCUdW/AkcDeAskKNa/AAAAABwAAAD8/AD8AAIAAAAAAADwvwJ1kxgEVg7hPwIv/yH99nXyPwAAAAAcAAAA/PwA/AACAAAAAAAA8L8C/Knx0k1i9j8CRwN4CyQo1r8AAAAAGAAAAPz8APwAAgAAAAAAAPC/AnWTGARWDuE/AqQBvAUSFOu/AAAAABgAAAD8/AD8AAIAAAAAAADwvwLhC5OpglHVvwJd/kP67evkPwAAAAAYAAAA/PwA/AACAAAAAAAA8L8COiNKe4Mv878CpAG8BRIU678AAAAAIAAAAPz8APwAAgAAAAAAAPC/Ah+F61G4HgJAAi//If32dfI/AAAAAAEjAAAA/PwA/AACAAAAAAAA8L8COiNKe4Mv878C0gDeAgmK/b8AAAAAGAAAAPz8APwAAgAAAAAAAPC/Ah+F61G4HgJAAsKopE5AE+u/AAAAABgAAAD8/AD8AAIAAAAAAADwvwI6I0p7gy/zvwIv/yH99nXyPwAAAAAYAAAA/PwA/AACAAAAAAAA8L8CvsEXJlOFAMACXf5D+u3r5D8AAAAAGAAAAPz8APwAAgAAAAAAAPC/Ar7BFyZThQDAAkcDeAskKNa/AAAAADgEFAFlBAAAAAAAAAAACAABZQQAAAAAAAAAAAwAAWUEAAAAAAAAAAAQDAFlBAAAAAAAAAAAFAgBZQQAAAAAAAAAABgEAWUIDAAAAAAAAAAcAAFlCAAAAAAAAAAAIBgBZQQAAAAAAAAAACQMAWUEAAAAAAAAAAAoFAFlCAgAAAAAAAAALCgBZQQAAAAAAAAAADAsAWUICAAAAAAAAAAEEAFlBAAAAAAAAAAAMBgBZQQAAAAAAAAAAAAAAAA=</t>
        </r>
      </text>
    </comment>
    <comment ref="A230" authorId="0" shapeId="0" xr:uid="{ED86489A-467F-41B1-950C-EB568437EF09}">
      <text>
        <r>
          <rPr>
            <sz val="9"/>
            <color indexed="81"/>
            <rFont val="MS P ゴシック"/>
            <family val="3"/>
            <charset val="128"/>
          </rPr>
          <t>Insight iXlW00001C0000230R0585671234S00000458P01252LAocjBAQBF1NjaVRlZ2ljLmRhdGEuTW9sZWN1bGUBbwF/ARJTY2lUZWdpYy5Nb2xlY3VsZQAAAQFkAv5qAQAAAAIAAgEQGAAAAPz8APwAAgAAAAAAAPC/AmMQWDm0yPQ/AgAAAAAAANi/AAAAABgAAAD8/AD8AAIAAAAAAADwvwKLjuTyH1IBQAIAAAAAAADAPwAAAAAcAAAA/PwA/AACAAAAAAAA8L8CYxBYObTI9D8CAAAAAAAA9r8AAAAAIAAAAPz8APwAAgAAAAAAAPC/AoPAyqFFtts/AgAAAAAAAMA/AAAAABgAAAD8/AD8AAIAAAAAAADwvwKsPldbsT8IQAIAAAAAAADYvwAAAAAYAAAA/PwA/AACAAAAAAAA8L8CUrgehetRAUACAAAAAAAA/r8AAAAAGAAAAPz8APwAAgAAAAAAAPC/Aqw+V1uxPwjAAgAAAAAAAPI/AAAAABgAAAD8/AD8AAIAAAAAAADwvwJjEFg5tMj0vwIAAAAAAADAPwAAAAAYAAAA/PwA/AACAAAAAAAA8L8Cg8DKoUW2278CAAAAAAAA2L8AAAAAGAAAAPz8APwAAgAAAAAAAPC/Aqw+V1uxPwhAAgAAAAAAAPa/AAAAAAEjAAAA/PwA/AACAAAAAAAA8L8CzO7Jw0ItD0ACAAAAAAAAwD8AAAAAJAAAAPz8APwAAgAAAAAAAPC/AszuycNCLQ/AAgAAAAAAAPo/AAAAABgAAAD8/AD8AAIAAAAAAADwvwKsPldbsT8IwAIAAAAAAADAPwAAAAAYAAAA/PwA/AACAAAAAAAA8L8CUrgehetRAcACAAAAAAAA+j8AAAAAGAAAAPz8APwAAgAAAAAAAPC/AouO5PIfUgHAAgAAAAAAANi/AAAAABgAAAD8/AD8AAIAAAAAAADwvwJjEFg5tMj0vwIAAAAAAADyPwAAAAABEQQAAWUICAAAAAAAAAAIAAFlBAAAAAAAAAAADAABZQQAAAAAAAAAABAEAWUEAAAAAAAAAAAUCAFlCAgAAAAAAAAAGDABZQgMAAAAAAAAABwgAWUEAAAAAAAAAAAgDAFlBAAAAAAAAAAAJBABZQgIAAAAAAAAACgQAWUEAAAAAAAAAAAsGAFlBAAAAAAAAAAAMDgBZQQAAAAAAAAAADQ8AWUICAAAAAAAAAA4HAFlCAwAAAAAAAAAPBwBZQQAAAAAAAAAABQkAWUEAAAAAAAAAAAYNAFlBAAAAAAAAAAAAAAAAA==</t>
        </r>
      </text>
    </comment>
    <comment ref="A231" authorId="0" shapeId="0" xr:uid="{B6193CA4-407F-4AB0-9524-DA820597DF8C}">
      <text>
        <r>
          <rPr>
            <sz val="9"/>
            <color indexed="81"/>
            <rFont val="MS P ゴシック"/>
            <family val="3"/>
            <charset val="128"/>
          </rPr>
          <t>Insight iXlW00001C0000231R0585671234S00000460P01252LAocjBAQBF1NjaVRlZ2ljLmRhdGEuTW9sZWN1bGUBbwF/ARJTY2lUZWdpYy5Nb2xlY3VsZQAAAQFkAv5qAQAAAAIAAgEQHAAAAPz8APwAAgAAAAAAAPC/AgAAAAAAAPk/ApM6AU2EDfM/AAAAABwAAAD8/AD8AAIAAAAAAADwvwIAAAAAAIAEQALDZKpgVFLhvwAAAAAYAAAA/PwA/AACAAAAAAAA8L8CAAAAAAAA8T8CRWlv8IXJ1D8AAAAAGAAAAPz8APwAAgAAAAAAAPC/AgAAAAAAAPe/AsNkqmBUUuG/AAAAABgAAAD8/AD8AAIAAAAAAADwvwIAAAAAAIAIQAKAt0CC4sfUPwAAAAAYAAAA/PwA/AACAAAAAAAA8L8CAAAAAAAA/78CgLdAguLH1D8AAAAAGAAAAPz8APwAAgAAAAAAAPC/AgAAAAAAANy/AsNkqmBUUuG/AAAAACAAAAD8/AD8AAIAAAAAAADwvwIAAAAAAACwPwJFaW/whcnUPwAAAAAYAAAA/PwA/AACAAAAAAAA8L8CAAAAAAAA+T8Cw2SqYFRS4b8AAAAAGAAAAPz8APwAAgAAAAAAAPC/AgAAAAAAgARAApM6AU2EDfM/AAAAAAEjAAAA/PwA/AACAAAAAAAA8L8CAAAAAABAEEACgLdAguLH1D8AAAAAJAAAAPz8APwAAgAAAAAAAPC/AgAAAAAAAPe/ApM6AU2EDfM/AAAAABgAAAD8/AD8AAIAAAAAAADwvwIAAAAAAAD/vwKjkjoBTYT2vwAAAAAYAAAA/PwA/AACAAAAAAAA8L8CAAAAAACAB8ACgLdAguLH1D8AAAAAGAAAAPz8APwAAgAAAAAAAPC/AgAAAAAAgAfAAqOSOgFNhPa/AAAAABgAAAD8/AD8AAIAAAAAAADwvwIAAAAAAIALwALDZKpgVFLhvwAAAAABEQQgAWUICAAAAAAAAAAIAAFlCAwAAAAAAAAADBgBZQQAAAAAAAAAABAkAWUIDAAAAAAAAAAUDAFlCAgAAAAAAAAAGBwBZQQAAAAAAAAAABwIAWUEAAAAAAAAAAAgCAFlBAAAAAAAAAAAJAABZQQAAAAAAAAAACgQAWUEAAAAAAAAAAAsFAFlBAAAAAAAAAAAMAwBZQQAAAAAAAAAADQUAWUEAAAAAAAAAAA4MAFlCAgAAAAAAAAAPDQBZQgIAAAAAAAAABAEAWUEAAAAAAAAAAA8OAFlBAAAAAAAAAAAAAAAAA==</t>
        </r>
      </text>
    </comment>
    <comment ref="A232" authorId="0" shapeId="0" xr:uid="{B40CD936-B01D-4FB0-B3AE-6D5F19BC4B9E}">
      <text>
        <r>
          <rPr>
            <sz val="9"/>
            <color indexed="81"/>
            <rFont val="MS P ゴシック"/>
            <family val="3"/>
            <charset val="128"/>
          </rPr>
          <t>Insight iXlW00001C0000232R0585671234S00000462P01036LAocjBAQBF1NjaVRlZ2ljLmRhdGEuTW9sZWN1bGUBbwF/ARJTY2lUZWdpYy5Nb2xlY3VsZQAAAQFkAv5qAQAAAAIAAjQBEQAAAPz8APwAAgAAAAAAAPC/AiEf9GxW/QHAAmaIY13cRvi/AAAAABgAAAD8/AD8AAIAAAAAAADwvwIB3gIJih/2vwJmiGNd3EbwvwAAAAAYAAAA/PwA/AACAAAAAAAA8L8Cf/s6cM6I4L8CZohjXdxG+L8AAAAAGAAAAPz8APwAAgAAAAAAAPC/AgmKH2PuWtY/AmaIY13cRvC/AAAAABgAAAD8/AD8AAIAAAAAAADwvwIJih9j7lrWPwJlGeJYF7eRvwAAAAAYAAAA/PwA/AACAAAAAAAA8L8Cf/s6cM6I4L8Cat5xio7k3j8AAAAAHAAAAPz8APwAAgAAAAAAAPC/AuGcEaW9wdO/AuXyH9JvX/c/AAAAABgAAAD8/AD8AAIAAAAAAADwvwIbwFsgQfHlPwJe3EYDeAv5PwAAAAAYAAAA/PwA/AACAAAAAAAA8L8CexSuR+F68T8CswxxrIvb5D8AAAAAGAAAAPz8APwAAgAAAAAAAPC/AnRGlPYGX/0/AmUZ4lgXt5G/AAAAABgAAAD8/AD8AAIAAAAAAADwvwINAiuHFlkAQALK5T+k377uPwAAAAAYAAAA/PwA/AACAAAAAAAA8L8CAd4CCYof9r8CZRniWBe3kb8AAAAAAREAAAD8/AD8AAIAAAAAAADwvwJzaJHtfL8GQAL6fmq8dJOYPwAAAAA4AAQBZQQAAAAAAAAAAAQIAWUIDAAAAAAAAAAIDAFlBAAAAAAAAAAADBABZQgIAAAAAAAAABAUAWUEAAAAAAAAAAAUGAFlBAAAAAAAAAAAGBwBZQQAAAAAAAAAABwgAWUEAAAAAAAAAAAgEAFlBAAAAAAAAAAAICQBZQQAAAAAAAAAACQoAWUEAAAAAAAAAAAoIAFlBAAAAAAAAAAAFCwBZQgIAAAAAAAAACwEAWUEAAAAAAAAAAAAAAAA</t>
        </r>
      </text>
    </comment>
    <comment ref="A233" authorId="0" shapeId="0" xr:uid="{67E5D63E-6F0A-49B3-9A5E-E98FD16DE5A5}">
      <text>
        <r>
          <rPr>
            <sz val="9"/>
            <color indexed="81"/>
            <rFont val="MS P ゴシック"/>
            <family val="3"/>
            <charset val="128"/>
          </rPr>
          <t>Insight iXlW00001C0000233R0585671234S00000464P01920LAocjBAQBF1NjaVRlZ2ljLmRhdGEuTW9sZWN1bGUBbwF/ARJTY2lUZWdpYy5Nb2xlY3VsZQAAAQFkAv5qAQAAAAIAAgEZGAAAAPz8APwAAgAAAAAAAPC/AoenV8oyxADAArTqc7UV++s/AAAAABgAAAD8/AD8AAIAAAAAAADwvwLbiv1l9+QIQAJPQBNhw9PpPwAAAAAcAAAA/PwA/AACAAAAAAAA8L8CFR3J5T+k9b8C1zTvOEVHyj8AAAAAGAAAAPz8APwAAgAAAAAAAPC/AifChqdXyvE/ArhAguLHmO2/AAAAABgAAAD8/AD8AAIAAAAAAADwvwJb07zjFB3BPwLjNhrAWyDyvwAAAAAcAAAA/PwA/AACAAAAAAAA8L8C0GbV52or7j8CS1mGONZFBMAAAAAAGAAAAPz8APwAAgAAAAAAAPC/ArYV+8vuyfk/AkcDeAskKK6/AAAAABgAAAD8/AD8AAIAAAAAAADwvwLbiv1l9+QEQAJHA3gLJCiuvwAAAAAgAAAA/PwA/AACAAAAAAAA8L8CVp+rrdhfCMACnRGlvcEX4j8AAAAAGAAAAPz8APwAAgAAAAAAAPC/AifChqdXyvk/Ag8tsp3vp/y/AAAAABgAAAD8/AD8AAIAAAAAAADwvwKfPCzUmuadPwJNFYxK6gQBwAAAAAAgAAAA/PwA/AACAAAAAAAA8L8C+ORhodY0/r8CFR3J5T+k/T8AAAAAGAAAAPz8APwAAgAAAAAAAPC/AiuHFtnO9/i/Al8pyxDHuui/AAAAABgAAAD8/AD8AAIAAAAAAADwvwLdtYR80LPZvwIv/yH99nXgPwAAAAAYAAAA/PwA/AACAAAAAAAA8L8CZapgVFIn6r8CbqMBvAUS978AAAAAGAAAAPz8APwAAgAAAAAAAPC/AgYSFD/G3NU/Aj55WKg1zcO/AAAAABgAAAD8/AD8AAIAAAAAAADwvwLbiv1l9+QIQAKamZmZmZntvwAAAAAYAAAA/PwA/AACAAAAAAAA8L8CUrgehetRDsACjpduEoPA8z8AAAAAGAAAAPz8APwAAgAAAAAAAPC/AtuK/WX35ARAAg8tsp3vp/y/AAAAACQAAAD8/AD8AAIAAAAAAADwvwK62or9ZfcBQAIooImw4en0PwAAAAAkAAAA/PwA/AACAAAAAAAA8L8C24r9ZffkDEACaQBvgQTF+j8AAAAAJAAAAPz8APwAAgAAAAAAAPC/AjQRNjy90g9AAp6AJsKGp9M/AAAAABgAAAD8/AD8AAIAAAAAAADwvwLZX3ZPHtYRwAJTliGOdXHfPwAAAAAYAAAA/PwA/AACAAAAAAAA8L8Cp+hILv8hEsACTaYKRiV1/j8AAAAAGAAAAPz8APwAAgAAAAAAAPC/AvOwUGua9wjAAobJVMGopP8/AAAAAAEbBBwBZQQAAAAAAAAAAAgAAWUEAAAAAAAAAAAMEAFlBAAAAAAAAAAAEDwBZQQAAAAAAAAAABQoAWUEAAAAAAAAAAAYDAFlCAwAAAAAAAAAHBgBZQQAAAAAAAAAACAAAWUEAAAAAAAAAAAkDAFlBAAAAAAAAAAAKBABZQQAAAAAAAAAACwAAWUIAAAAAAAAAAAwCAFlBAAAAAAAAAAANAgBZQQAAAAAAAAAADgwAWUEAAAAAAAAAAA8NAFlBAAAAAAAAAAAARABEgFlBAAAAAAAAAAAAREgAWUEAAAAAAAAAAABEiQBZQgIAAAAAAAAAAETBAFlBAAAAAAAAAAAARQEAWUEAAAAAAAAAAABFQQBZQQAAAAAAAAAAAEWAREBZQQAAAAAAAAAAAEXAREBZQQAAAAAAAAAAAEYAREBZQQAAAAAAAAAADgQAWUEAAAAAAAAAAAUJAFlBAAAAAAAAAAAARAcAWUIDAAAAAAAAAAAAAAA</t>
        </r>
      </text>
    </comment>
    <comment ref="A234" authorId="0" shapeId="0" xr:uid="{8F51BA47-E7E3-4FED-B5E2-29B8FED0118E}">
      <text>
        <r>
          <rPr>
            <sz val="9"/>
            <color indexed="81"/>
            <rFont val="MS P ゴシック"/>
            <family val="3"/>
            <charset val="128"/>
          </rPr>
          <t>Insight iXlW00001C0000234R0585671234S00000466P01052LAocjBAQBF1NjaVRlZ2ljLmRhdGEuTW9sZWN1bGUBbwF/ARJTY2lUZWdpYy5Nb2xlY3VsZQAAAQFkAv5qAQAAAAIAAjQYAAAA/PwA/AACAAAAAAAA8L8CwhcmUwWj6L8CQmDl0CLb2T8AAAAAGAAAAPz8APwAAgAAAAAAAPC/Apt3nKIjufW/ArAD54wo7dm/AAAAABgAAAD8/AD8AAIAAAAAAADwvwJvgQTFjzHHPwJSuB6F61G4PwAAAAAcAAAA/PwA/AACAAAAAAAA8L8C4L4OnDOi6L8CBoGVQ4ts878AAAAAGAAAAPz8APwAAgAAAAAAAPC/Am+BBMWPMcc/AvYoXI/C9ey/AAAAABgAAAD8/AD8AAIAAAAAAADwvwJ4nKIjufzhvwLMf0i/fR32PwAAAAAYAAAA/PwA/AACAAAAAAAA8L8C2j15WKg1+L8Cz2bV52or8T8AAAAAGAAAAPz8APwAAgAAAAAAAPC/AnDwhclUwfA/AgrXo3A9CuM/AAAAACAAAAD8/AD8AAIAAAAAAADwvwLNO07RkdwCwAJ0tRX7y+7ZvwAAAAAkAAAA/PwA/AACAAAAAAAA8L8CcPCFyVTB8D8ChetRuB6F+T8AAAAAGAAAAPz8APwAAgAAAAAAAPC/AnDwhclUwfA/AnsUrkfheva/AAAAABgAAAD8/AD8AAIAAAAAAADwvwKxUGuad5z+PwL2KFyPwvXsvwAAAAAYAAAA/PwA/AACAAAAAAAA8L8CsVBrmnec/j8CUrgehetRuD8AAAAAPAQAAWUEAAAAAAAAAAAIAAFlBAAAAAAAAAAADAQBZQQAAAAAAAAAABAIAWUIDAAAAAAAAAAUAAFlBAAAAAAAAAAAGAABZQQAAAAAAAAAABwIAWUEAAAAAAAAAAAgBAFlCAAAAAAAAAAAJBwBZQQAAAAAAAAAACgQAWUEAAAAAAAAAAAsKAFlCAgAAAAAAAAAMBwBZQgIAAAAAAAAABgUAWUEAAAAAAAAAAAMEAFlBAAAAAAAAAAALDABZQQAAAAAAAAAAAAAAAA=</t>
        </r>
      </text>
    </comment>
    <comment ref="A235" authorId="0" shapeId="0" xr:uid="{E5BB7F7C-B09B-4B29-9162-217F7034DDAB}">
      <text>
        <r>
          <rPr>
            <sz val="9"/>
            <color indexed="81"/>
            <rFont val="MS P ゴシック"/>
            <family val="3"/>
            <charset val="128"/>
          </rPr>
          <t>Insight iXlW00001C0000235R0585671234S00000468P01036LAocjBAQBF1NjaVRlZ2ljLmRhdGEuTW9sZWN1bGUBbwF/ARJTY2lUZWdpYy5Nb2xlY3VsZQAAAQFkAv5qAQAAAAIAAjQBIwAAAPz8APwAAgAAAAAAAPC/AgCRfvs6cPw/Apm7lpAPeqY/AAAAABgAAAD8/AD8AAIAAAAAAADwvwJ9YTJVMCrtPwKNKO0NvjDdvwAAAAAYAAAA/PwA/AACAAAAAAAA8L8CfWEyVTAq7T8CJEp7gy9M978AAAAAGAAAAPz8APwAAgAAAAAAAPC/ApEPejarPqc/AiRKe4MvTP+/AAAAABgAAAD8/AD8AAIAAAAAAADwvwKKH2PuWkLqvwIkSnuDL0z3vwAAAAAYAAAA/PwA/AACAAAAAAAA8L8Cih9j7lpC6r8CjSjtDb4w3b8AAAAAHAAAAPz8APwAAgAAAAAAAPC/Ak0VjErqBPm/At4kBoGVQ8s/AAAAABgAAAD8/AD8AAIAAAAAAADwvwLBOSNKe4PyvwKgGi/dJAbyPwAAAAAYAAAA/PwA/AACAAAAAAAA8L8CVTAqqRPQxL8CJzEIrBxa8D8AAAAAGAAAAPz8APwAAgAAAAAAAPC/AgmsHFpkO+k/AiRKe4MvTPU/AAAAABgAAAD8/AD8AAIAAAAAAADwvwJvgQTFjzGnPwJxrIvbaAAAQAAAAAAYAAAA/PwA/AACAAAAAAAA8L8CkQ96Nqs+pz8CmbuWkA96pj8AAAAAAREAAAD8/AD8AAIAAAAAAADwvwLmriXkg54EQAL+ZffkYaGWPwAAAAA4AAQBZQQAAAAAAAAAAAQIAWUEAAAAAAAAAAAIDAFlCAgAAAAAAAAADBABZQQAAAAAAAAAABAUAWUIDAAAAAAAAAAUGAFlBAAAAAAAAAAAGBwBZQQAAAAAAAAAABwgAWUEAAAAAAAAAAAgJAFlBAAAAAAAAAAAJCgBZQQAAAAAAAAAACggAWUEAAAAAAAAAAAgLAFlBAAAAAAAAAAALAQBZQgIAAAAAAAAACwUAWUEAAAAAAAAAAAAAAAA</t>
        </r>
      </text>
    </comment>
    <comment ref="A236" authorId="0" shapeId="0" xr:uid="{53C4C99A-5338-4DC4-8A7C-58C2EEFCE181}">
      <text>
        <r>
          <rPr>
            <sz val="9"/>
            <color indexed="81"/>
            <rFont val="MS P ゴシック"/>
            <family val="3"/>
            <charset val="128"/>
          </rPr>
          <t>Insight iXlW00001C0000236R0585671234S00000470P01196LAocjBAQBF1NjaVRlZ2ljLmRhdGEuTW9sZWN1bGUBbwF/ARJTY2lUZWdpYy5Nb2xlY3VsZQAAAQFkAv5qAQAAAAIAAjwcAAAA/PwA/AACAAAAAAAA8L8CLbKd76fG6T8C0m9fB84Z9D8AAAAAGAAAAPz8APwAAgAAAAAAAPC/Ap7vp8ZLN/A/AiDSb18HztE/AAAAABgAAAD8/AD8AAIAAAAAAADwvwLiehSuR+HCPwLAWyBB8WPMvwAAAAAYAAAA/PwA/AACAAAAAAAA8L8COUVHcvkP478CHA3gLZCg3D8AAAAAGAAAAPz8APwAAgAAAAAAAPC/Av7UeOkmMci/AktZhjjWxfU/AAAAABgAAAD8/AD8AAIAAAAAAADwvwLgT42XbhL+PwLAWyBB8WPMvwAAAAAgAAAA/PwA/AACAAAAAAAA8L8CmUwVjEpqBMACEce6uI0GoD8AAAAAGAAAAPz8APwAAgAAAAAAAPC/AuJ6FK5H4cI/AngLJCh+jPO/AAAAABgAAAD8/AD8AAIAAAAAAADwvwJcsb/snjz0vwJe3EYDeAvzPwAAAAAYAAAA/PwA/AACAAAAAAAA8L8CbsX+snvy7L8CkDF3LSEf4L8AAAAAGAAAAPz8APwAAgAAAAAAAPC/Ap7vp8ZLN/A/AngLJCh+jPu/AAAAABgAAAD8/AD8AAIAAAAAAADwvwLgT42XbhL+PwJ4CyQofozzvwAAAAAYAAAA/PwA/AACAAAAAAAA8L8CcoqO5PIf/r8Cnl4pyxDH5r8AAAAAGAAAAPz8APwAAgAAAAAAAPC/Aoxs5/up8QHAAo/k8h/Sb+8/AAAAABgAAAD8/AD8AAIAAAAAAADwvwIRWDm0yPYFQAIg0m9fB87RPwAAAAABEQQAAWUEAAAAAAAAAAAIBAFlBAAAAAAAAAAADBABZQQAAAAAAAAAABAAAWUEAAAAAAAAAAAUBAFlCAwAAAAAAAAAGDABZQQAAAAAAAAAABwIAWUICAAAAAAAAAAgDAFlBAAAAAAAAAAAJAwBZQQAAAAAAAAAACgcAWUEAAAAAAAAAAAsFAFlBAAAAAAAAAAAMCQBZQQAAAAAAAAAADQgAWUEAAAAAAAAAAA4FAFlBAAAAAAAAAAACAwBZQQAAAAAAAAAACwoAWUICAAAAAAAAAAYNAFlBAAAAAAAAAAAAAAAAA==</t>
        </r>
      </text>
    </comment>
    <comment ref="A237" authorId="0" shapeId="0" xr:uid="{A4B5C1C5-8C85-436C-A748-AA9D2438D077}">
      <text>
        <r>
          <rPr>
            <sz val="9"/>
            <color indexed="81"/>
            <rFont val="MS P ゴシック"/>
            <family val="3"/>
            <charset val="128"/>
          </rPr>
          <t>Insight iXlW00001C0000237R0585671234S00000472P01180LAocjBAQBF1NjaVRlZ2ljLmRhdGEuTW9sZWN1bGUBbwF/ARJTY2lUZWdpYy5Nb2xlY3VsZQAAAQFkAv5qAQAAAAIAAjwYAAAA/PwA/AACAAAAAAAA8L8CKKCJsOFpBEACQDVeukkM4L8AAAAAGAAAAPz8APwAAgAAAAAAAPC/AjNVMCqpEwZAAm40gLdAgt4/AAAAABwAAAD8/AD8AAIAAAAAAADwvwKzne+nxkv+PwJVwaikTkDvPwAAAAAYAAAA/PwA/AACAAAAAAAA8L8CKxiV1Alo8j8CrkfhehSu0z8AAAAAGAAAAPz8APwAAgAAAAAAAPC/AplMFYxK6vg/AjEIrBxaZOO/AAAAABgAAAD8/AD8AAIAAAAAAADwvwIE54wo7Q3GPwIDeAskKH7gPwAAAAAcAAAA/PwA/AACAAAAAAAA8L8C41gXt9EAzr8Cd76fGi/d9j8AAAAAHAAAAPz8APwAAgAAAAAAAPC/AkSLbOf7qfO/Ao0o7Q2+MPU/AAAAABgAAAD8/AD8AAIAAAAAAADwvwJa9bnaiv32vwILtaZ5xynWPwAAAAAYAAAA/PwA/AACAAAAAAAA8L8CzqrP1VZsAsAC6pWyDHGsw78AAAAAGAAAAPz8APwAAgAAAAAAAPC/As6qz9VWbALAAr1SliGOdfK/AAAAABgAAAD8/AD8AAIAAAAAAADwvwJa9bnaiv32vwK+UpYhjnX6vwAAAAAYAAAA/PwA/AACAAAAAAAA8L8CMSqpE9BE4r8CvVKWIY518r8AAAAAGAAAAPz8APwAAgAAAAAAAPC/AjEqqRPQROK/AuqVsgxxrMO/AAAAAAERAAAA/PwA/AACAAAAAAAA8L8CmbuWkA96DEACvAUSFD/GvL8AAAAAARAABAFlBAAAAAAAAAAABAgBZQQAAAAAAAAAAAgMAWUEAAAAAAAAAAAMEAFlBAAAAAAAAAAAEAABZQQAAAAAAAAAAAwUAWUEAAAAAAAAAAAUGAFlBAAAAAAAAAAAGBwBZQQAAAAAAAAAABwgAWUIDAAAAAAAAAAgJAFlBAAAAAAAAAAAJCgBZQgIAAAAAAAAACgsAWUEAAAAAAAAAAAsMAFlCAgAAAAAAAAAMDQBZQQAAAAAAAAAADQUAWUICAAAAAAAAAA0IAFlBAAAAAAAAAAAAAAAAA==</t>
        </r>
      </text>
    </comment>
    <comment ref="A238" authorId="0" shapeId="0" xr:uid="{981AFFE9-8967-4891-8765-6A5A15177959}">
      <text>
        <r>
          <rPr>
            <sz val="9"/>
            <color indexed="81"/>
            <rFont val="MS P ゴシック"/>
            <family val="3"/>
            <charset val="128"/>
          </rPr>
          <t>Insight iXlW00001C0000238R0585671234S00000474P01124LAocjBAQBF1NjaVRlZ2ljLmRhdGEuTW9sZWN1bGUBbwF/ARJTY2lUZWdpYy5Nb2xlY3VsZQAAAQFkAv5qAQAAAAIAAjgYAAAA/PwA/AACAAAAAAAA8L8CB1+YTBWM4r8Cpd++Dpwzyr8AAAAAHAAAAPz8APwAAgAAAAAAAPC/AsdLN4lBYM0/AqhXyjLEsfm/AAAAABgAAAD8/AD8AAIAAAAAAADwvwIbL90kBoHZPwItQxzr4jZqPwAAAAAYAAAA/PwA/AACAAAAAAAA8L8CjpduEoPA7D8CQKTfvg6c678AAAAAGAAAAPz8APwAAgAAAAAAAPC/Avkx5q4l5OW/Ahx8YTJVMPO/AAAAABwAAAD8/AD8AAIAAAAAAADwvwKOl24Sg8DsPwLH3LWEfNDrPwAAAAAgAAAA/PwA/AACAAAAAAAA8L8Cu0kMAiuHAMACiUFg5dAi8j8AAAAAGAAAAPz8APwAAgAAAAAAAPC/AiIf9GxWffi/AuLplbIMceC/AAAAABgAAAD8/AD8AAIAAAAAAADwvwJ6xyk6ksvXvwKsPldbsb/oPwAAAAAYAAAA/PwA/AACAAAAAAAA8L8Cx0s3iUFg/j8Cx9y1hHzQ6z8AAAAAGAAAAPz8APwAAgAAAAAAAPC/Ao0o7Q2+MALAAnDOiNLe4MM/AAAAABgAAAD8/AD8AAIAAAAAAADwvwJm9+RhodbxvwIVrkfhehT3PwAAAAAYAAAA/PwA/AACAAAAAAAA8L8Cx0s3iUFg/j8CQKTfvg6c678AAAAAGAAAAPz8APwAAgAAAAAAAPC/AuSlm8QgMANAAi1DHOviNmo/AAAAAAEQBBABZQQAAAAAAAAAAAgAAWUEAAAAAAAAAAAMCAFlCAwAAAAAAAAAEAABZQQAAAAAAAAAABQIAWUEAAAAAAAAAAAYKAFlBAAAAAAAAAAAHAABZQQAAAAAAAAAACAAAWUEAAAAAAAAAAAkFAFlCAgAAAAAAAAAKBwBZQQAAAAAAAAAACwgAWUEAAAAAAAAAAAwDAFlBAAAAAAAAAAANDABZQgIAAAAAAAAAAQMAWUEAAAAAAAAAAAYLAFlBAAAAAAAAAAANCQBZQQAAAAAAAAAAAAAAAA=</t>
        </r>
      </text>
    </comment>
    <comment ref="A239" authorId="0" shapeId="0" xr:uid="{21D5EBCA-8AE9-4DB9-8464-B386F06C28DC}">
      <text>
        <r>
          <rPr>
            <sz val="9"/>
            <color indexed="81"/>
            <rFont val="MS P ゴシック"/>
            <family val="3"/>
            <charset val="128"/>
          </rPr>
          <t>Insight iXlW00001C0000239R0585671234S00000476P01072LAocjBAQBF1NjaVRlZ2ljLmRhdGEuTW9sZWN1bGUBbwF/ARJTY2lUZWdpYy5Nb2xlY3VsZQAAAQFkAv5qAQAAAAIAAjgYAAAA/PwA/AACAAAAAAAA8L8CMSqpE9DEAkACF0hQ/Bhz578AAAAAGAAAAPz8APwAAgAAAAAAAPC/AmFUUiegifU/AhdIUPwYc+e/AAAAABgAAAD8/AD8AAIAAAAAAADwvwLCqKROQBPrPwJNhA1Pr5T5vwAAAAAYAAAA/PwA/AACAAAAAAAA8L8CpAG8BRIU6z8COUVHcvkPwT8AAAAAGAAAAPz8APwAAgAAAAAAAPC/AtIA3gIJivU/AtKRXP5D+u8/AAAAABgAAAD8/AD8AAIAAAAAAADwvwKkAbwFEhTrPwIrqRPQRNj9PwAAAAAYAAAA/PwA/AACAAAAAAAA8L8Cc/kP6bevw78CK6kT0ETY/T8AAAAAHAAAAPz8APwAAgAAAAAAAPC/Al3+Q/rt6+S/AvA4RUdy+e8/AAAAABgAAAD8/AD8AAIAAAAAAADwvwJz+Q/pt6/DvwI5RUdy+Q/BPwAAAAAYAAAA/PwA/AACAAAAAAAA8L8CXf5D+u3r5L8CF0hQ/Bhz578AAAAAGAAAAPz8APwAAgAAAAAAAPC/Ai//If32dfq/AhdIUPwYc+e/AAAAACAAAAD8/AD8AAIAAAAAAADwvwKX/5B++zoBwAJNhA1Pr5T5vwAAAAAgAAAA/PwA/AACAAAAAAAA8L8Cl/+Qfvs6AcACseHplbIMwT8AAAAAAREAAAD8/AD8AAIAAAAAAADwvwKXkA96NisJQAI5RUdy+Q/BPwAAAAA0AAQBZQQAAAAAAAAAAAQIAWUEAAAAAAAAAAAEDAFlBAAAAAAAAAAADBABZQgMAAAAAAAAABAUAWUEAAAAAAAAAAAUGAFlCAgAAAAAAAAAGBwBZQQAAAAAAAAAABwgAWUICAAAAAAAAAAgDAFlBAAAAAAAAAAAICQBZQQAAAAAAAAAACQoAWUEAAAAAAAAAAAoLAFlCAAAAAAAAAAAKDABZQQAAAAAAAAAAAAAAAA=</t>
        </r>
      </text>
    </comment>
    <comment ref="A240" authorId="0" shapeId="0" xr:uid="{676E19C5-8562-4B1B-B11C-2487F9BB63CF}">
      <text>
        <r>
          <rPr>
            <sz val="9"/>
            <color indexed="81"/>
            <rFont val="MS P ゴシック"/>
            <family val="3"/>
            <charset val="128"/>
          </rPr>
          <t>Insight iXlW00001C0000240R0585671234S00000478P01248LAocjBAQBF1NjaVRlZ2ljLmRhdGEuTW9sZWN1bGUBbwF/ARJTY2lUZWdpYy5Nb2xlY3VsZQAAAQFkAv5qAQAAAAIAAgEQHAAAAPz8APwAAgAAAAAAAPC/ArwFEhQ/xqy/AoPAyqFFtss/AAAAABgAAAD8/AD8AAIAAAAAAADwvwIukKD4MebwvwKDwMqhRbbLPwAAAAAYAAAA/PwA/AACAAAAAAAA8L8C7nw/NV669T8Cg8DKoUW2yz8AAAAAIAAAAPz8APwAAgAAAAAAAPC/Ai6QoPgx5vi/AmMQWDm0yOS/AAAAABgAAAD8/AD8AAIAAAAAAADwvwLA7J48LNTkPwI9vVKWIY7tPwAAAAAYAAAA/PwA/AACAAAAAAAA8L8CwOyePCzU5D8C9rnaiv1l378AAAAAIAAAAPz8APwAAgAAAAAAAPC/Ai6QoPgx5vi/AlK4HoXrUfE/AAAAABwAAAD8/AD8AAIAAAAAAADwvwJ3vp8aL90KQAKDwMqhRbbLPwAAAAAYAAAA/PwA/AACAAAAAAAA8L8CF0hQ/BhzBMACYxBYObTI5L8AAAAAGAAAAPz8APwAAgAAAAAAAPC/Au58PzVeuv0/AmMQWDm0yOS/AAAAABgAAAD8/AD8AAIAAAAAAADwvwLufD81Xrr9PwJSuB6F61HxPwAAAAAYAAAA/PwA/AACAAAAAAAA8L8Cd76fGi/dBkACUrgehetR8T8AAAAAGAAAAPz8APwAAgAAAAAAAPC/Ane+nxov3QZAAmMQWDm0yOS/AAAAABgAAAD8/AD8AAIAAAAAAADwvwIXSFD8GHMEwAIyCKwcWmT6vwAAAAAYAAAA/PwA/AACAAAAAAAA8L8CF0hQ/BhzDMACYxBYObTI5L8AAAAAGAAAAPz8APwAAgAAAAAAAPC/AhdIUPwYcwTAAjzfT42XbtY/AAAAAAERBAABZQQAAAAAAAAAAAgUAWUEAAAAAAAAAAAMBAFlBAAAAAAAAAAAEAABZQQAAAAAAAAAABQAAWUEAAAAAAAAAAAYBAFlCAAAAAAAAAAAHDABZQQAAAAAAAAAACAMAWUEAAAAAAAAAAAkCAFlBAAAAAAAAAAAKAgBZQQAAAAAAAAAACwoAWUEAAAAAAAAAAAwJAFlBAAAAAAAAAAANCABZQQAAAAAAAAAADggAWUEAAAAAAAAAAA8IAFlBAAAAAAAAAAAEAgBZQQAAAAAAAAAABwsAWUEAAAAAAAAAAAAAAAA</t>
        </r>
      </text>
    </comment>
    <comment ref="A241" authorId="0" shapeId="0" xr:uid="{9F7DEF7E-5A80-4926-912C-69B0131D9ADB}">
      <text>
        <r>
          <rPr>
            <sz val="9"/>
            <color indexed="81"/>
            <rFont val="MS P ゴシック"/>
            <family val="3"/>
            <charset val="128"/>
          </rPr>
          <t>Insight iXlW00001C0000241R0585671234S00000480P01248LAocjBAQBF1NjaVRlZ2ljLmRhdGEuTW9sZWN1bGUBbwF/ARJTY2lUZWdpYy5Nb2xlY3VsZQAAAQFkAv5qAQAAAAIAAgEQGAAAAPz8APwAAgAAAAAAAPC/AqYsQxzr4uy/At6Th4Va08w/AAAAABwAAAD8/AD8AAIAAAAAAADwvwKBt0CC4seoPwL5oGez6nO1vwAAAAAgAAAA/PwA/AACAAAAAAAA8L8C2xt8YTJV+r8CDXGsi9to3L8AAAAAGAAAAPz8APwAAgAAAAAAAPC/AtPe4AuTqfo/AvmgZ7Pqc7W/AAAAABgAAAD8/AD8AAIAAAAAAADwvwKP5PIf0m/rPwJyio7k8h/gPwAAAAAgAAAA/PwA/AACAAAAAAAA8L8C+FPjpZvE8b8CNxrAWyBB8z8AAAAAGAAAAPz8APwAAgAAAAAAAPC/Ah3J5T+k39Y/Ah8Wak3zjvC/AAAAABwAAAD8/AD8AAIAAAAAAADwvwL129eBc0YKQALp2az6XG21vwAAAAAYAAAA/PwA/AACAAAAAAAA8L8C9dvXgXPGBMACNxrAWyBBwb8AAAAAGAAAAPz8APwAAgAAAAAAAPC/Akhy+Q/pt/U/Ah8Wak3zjvC/AAAAABgAAAD8/AD8AAIAAAAAAADwvwKvJeSDns0DQAKTy39Iv33lvwAAAAAYAAAA/PwA/AACAAAAAAAA8L8CXkvIBz2b/z8C/0P67evA6z8AAAAAGAAAAPz8APwAAgAAAAAAAPC/AndPHhZqzQdAAv9D+u3rwOs/AAAAABgAAAD8/AD8AAIAAAAAAADwvwI6kst/SD8HwAJWn6ut2F/xvwAAAAAYAAAA/PwA/AACAAAAAAAA8L8CxNMrZRliDMACJEp7gy9Mxj8AAAAAGAAAAPz8APwAAgAAAAAAAPC/AndPHhZqTQLAAq7YX3ZPHuo/AAAAAAERBAABZQQAAAAAAAAAAAgAAWUEAAAAAAAAAAAMEAFlBAAAAAAAAAAAEAQBZQQAAAAAAAAAABQAAWUIAAAAAAAAAAAYBAFlBAAAAAAAAAAAHCgBZQQAAAAAAAAAACAIAWUEAAAAAAAAAAAkGAFlBAAAAAAAAAAAKAwBZQQAAAAAAAAAACwMAWUEAAAAAAAAAAAwLAFlBAAAAAAAAAAANCABZQQAAAAAAAAAADggAWUEAAAAAAAAAAA8IAFlBAAAAAAAAAAAJAwBZQQAAAAAAAAAADAcAWUEAAAAAAAAAAAAAAAA</t>
        </r>
      </text>
    </comment>
    <comment ref="A242" authorId="0" shapeId="0" xr:uid="{C5E2595A-E23E-4080-A73E-45F17B9C999A}">
      <text>
        <r>
          <rPr>
            <sz val="9"/>
            <color indexed="81"/>
            <rFont val="MS P ゴシック"/>
            <family val="3"/>
            <charset val="128"/>
          </rPr>
          <t>Insight iXlW00001C0000242R0585671234S00000482P01324LAocjBAQBF1NjaVRlZ2ljLmRhdGEuTW9sZWN1bGUBbwF/ARJTY2lUZWdpYy5Nb2xlY3VsZQAAAQFkAv5qAQAAAAIAAgERGAAAAPz8APwAAgAAAAAAAPC/AmRd3EYDeO+/Ai6QoPgx5uA/AAAAABwAAAD8/AD8AAIAAAAAAADwvwKsrdhfdk/GvwIy5q4l5IOuvwAAAAAgAAAA/PwA/AACAAAAAAAA8L8CtoR80LNZ/r8CkzoBTYQNvz8AAAAAGAAAAPz8APwAAgAAAAAAAPC/AqJFtvP91PU/AmPuWkI+6OG/AAAAABgAAAD8/AD8AAIAAAAAAADwvwLRs1n1udroPwLOqs/VVuzPPwAAAAAcAAAA/PwA/AACAAAAAAAA8L8CokW28/3U/T8Cc9cS8kHP9r8AAAAAGAAAAPz8APwAAgAAAAAAAPC/Aqyt2F92T8a/AjJ3LSEf9PC/AAAAACAAAAD8/AD8AAIAAAAAAADwvwJyio7k8h/svwLOO07RkVz4PwAAAAAYAAAA/PwA/AACAAAAAAAA8L8C0bNZ9bna6D8CveMUHcnl9b8AAAAAGAAAAPz8APwAAgAAAAAAAPC/AtnO91PjpQXAAuSlm8QgsOY/AAAAABgAAAD8/AD8AAIAAAAAAADwvwLRItv5fuoGQAJz1xLyQc/2vwAAAAAYAAAA/PwA/AACAAAAAAAA8L8CokW28/3U/T8CQKTfvg6c0z8AAAAAGAAAAPz8APwAAgAAAAAAAPC/An6utmJ/WQrAApqZmZmZmbm/AAAAABgAAAD8/AD8AAIAAAAAAADwvwIfhetRuB4MwAKrPldbsb/0PwAAAAAYAAAA/PwA/AACAAAAAAAA8L8C/Rhz1xLyAMAC7uvAOSNK+D8AAAAAGAAAAPz8APwAAgAAAAAAAPC/AtEi2/l+6gpAAmPuWkI+6OG/AAAAABgAAAD8/AD8AAIAAAAAAADwvwLRItv5fuoGQAJApN++DpzTPwAAAAABEgQAAWUEAAAAAAAAAAAIAAFlBAAAAAAAAAAADBABZQQAAAAAAAAAABAEAWUEAAAAAAAAAAAUDAFlBAAAAAAAAAAAGAQBZQQAAAAAAAAAABwAAWUIAAAAAAAAAAAgGAFlBAAAAAAAAAAAJAgBZQQAAAAAAAAAACgUAWUEAAAAAAAAAAAsDAFlBAAAAAAAAAAAMCQBZQQAAAAAAAAAADQkAWUEAAAAAAAAAAA4JAFlBAAAAAAAAAAAPCgBZQQAAAAAAAAAAAEQLAFlBAAAAAAAAAAAIAwBZQQAAAAAAAAAAAEQPAFlBAAAAAAAAAAAAAAAAA==</t>
        </r>
      </text>
    </comment>
    <comment ref="A243" authorId="0" shapeId="0" xr:uid="{5516ADC1-2C49-4F73-81BE-9BA21B2B4188}">
      <text>
        <r>
          <rPr>
            <sz val="9"/>
            <color indexed="81"/>
            <rFont val="MS P ゴシック"/>
            <family val="3"/>
            <charset val="128"/>
          </rPr>
          <t>Insight iXlW00001C0000243R0585671234S00000484P01176LAocjBAQBF1NjaVRlZ2ljLmRhdGEuTW9sZWN1bGUBbwF/ARJTY2lUZWdpYy5Nb2xlY3VsZQAAAQFkAv5qAQAAAAIAAjwYAAAA/PwA/AACAAAAAAAA8L8CAJF++zpw5r8CrBxaZDvfzz8AAAAAHAAAAPz8APwAAgAAAAAAAPC/AvA4RUdy+c8/Atqs+lxtxa6/AAAAABgAAAD8/AD8AAIAAAAAAADwvwI1gLdAguL9PwLarPpcbcWuvwAAAAAgAAAA/PwA/AACAAAAAAAA8L8CeXqlLEMc978CpixDHOvi2r8AAAAAGAAAAPz8APwAAgAAAAAAAPC/AqkT0ETY8PA/AsTTK2UZ4uA/AAAAABwAAAD8/AD8AAIAAAAAAADwvwLdtYR80LMJQAJU46WbxCDYPwAAAAAgAAAA/PwA/AACAAAAAAAA8L8CLGUZ4lgX7b8C4L4OnDOi8z8AAAAAGAAAAPz8APwAAgAAAAAAAPC/AlMnoImw4eE/AnZxGw3gLfC/AAAAABgAAAD8/AD8AAIAAAAAAADwvwILtaZ5xykDwALRItv5fmq8vwAAAAAYAAAA/PwA/AACAAAAAAAA8L8CqhPQRNjw+D8CdnEbDeAt8L8AAAAAGAAAAPz8APwAAgAAAAAAAPC/Am6jAbwFEgZAAqabxCCwcuC/AAAAABgAAAD8/AD8AAIAAAAAAADwvwKJ0t7gC5MCQAJlO99PjZfqPwAAAAAYAAAA/PwA/AACAAAAAAAA8L8CikFg5dCiBcACPE7RkVz+8L8AAAAAGAAAAPz8APwAAgAAAAAAAPC/AhODwMqhxQrAAvLSTWIQWMk/AAAAABgAAAD8/AD8AAIAAAAAAADwvwLG/rJ78rAAwALiehSuR+HqPwAAAAABEAQAAWUEAAAAAAAAAAAIEAFlBAAAAAAAAAAADAABZQQAAAAAAAAAABAEAWUEAAAAAAAAAAAULAFlBAAAAAAAAAAAGAABZQgAAAAAAAAAABwEAWUEAAAAAAAAAAAgDAFlBAAAAAAAAAAAJBwBZQQAAAAAAAAAACgIAWUEAAAAAAAAAAAsCAFlBAAAAAAAAAAAMCABZQQAAAAAAAAAADQgAWUEAAAAAAAAAAA4IAFlBAAAAAAAAAAACCQBZQQAAAAAAAAAABQoAWUEAAAAAAAAAAAAAAAA</t>
        </r>
      </text>
    </comment>
    <comment ref="A244" authorId="0" shapeId="0" xr:uid="{56C6434D-6B9C-4940-B6B8-85CBB3125139}">
      <text>
        <r>
          <rPr>
            <sz val="9"/>
            <color indexed="81"/>
            <rFont val="MS P ゴシック"/>
            <family val="3"/>
            <charset val="128"/>
          </rPr>
          <t>Insight iXlW00001C0000244R0585671234S00000486P01396LAocjBAQBF1NjaVRlZ2ljLmRhdGEuTW9sZWN1bGUBbwF/ARJTY2lUZWdpYy5Nb2xlY3VsZQAAAQFkAv5qAQAAAAIAAgESGAAAAPz8APwAAgAAAAAAAPC/AmMQWDm0yPQ/AqW9wRcmU7W/AAAAABwAAAD8/AD8AAIAAAAAAADwvwKDwMqhRbbbPwK1N/jCZKrivwAAAAAYAAAA/PwA/AACAAAAAAAA8L8CYxBYObTI9L8CtTf4wmSq4r8AAAAAIAAAAPz8APwAAgAAAAAAAPC/AmMQWDm0yPQ/AkzIBz2bVe0/AAAAABgAAAD8/AD8AAIAAAAAAADwvwKDwMqhRbbbvwKlvcEXJlO1vwAAAAAgAAAA/PwA/AACAAAAAAAA8L8CUrgehetRAUACtTf4wmSq4r8AAAAAIAAAAPz8APwAAgAAAAAAAPC/AmMQWDm0yPS/AtsbfGEyVfm/AAAAABwAAAD8/AD8AAIAAAAAAADwvwKsPldbsT8IwAK1N/jCZKrivwAAAAAYAAAA/PwA/AACAAAAAAAA8L8Ci47k8h9SAUACJuSDns2q9j8AAAAAGAAAAPz8APwAAgAAAAAAAPC/AoPAyqFFtts/AtsbfGEyVfm/AAAAABgAAAD8/AD8AAIAAAAAAADwvwJSuB6F61EBwALbG3xhMlXxvwAAAAAYAAAA/PwA/AACAAAAAAAA8L8Cg8DKoUW2278C7Q2+MJmqAMAAAAAAGAAAAPz8APwAAgAAAAAAAPC/AmMQWDm0yPS/ApeQD3o2q9o/AAAAABgAAAD8/AD8AAIAAAAAAADwvwKsPldbsT8IwAKXkA96NqvaPwAAAAAYAAAA/PwA/AACAAAAAAAA8L8CFR3J5T+k+j8CNKK0N/hCAkAAAAAAGAAAAPz8APwAAgAAAAAAAPC/Aqw+V1uxPwhAAibkg57Nqv4/AAAAABgAAAD8/AD8AAIAAAAAAADwvwJSuB6F61EFQALmriXkg57hPwAAAAAYAAAA/PwA/AACAAAAAAAA8L8Ci47k8h9SAcACam/whclU7T8AAAAAARMEAAFlBAAAAAAAAAAACBABZQQAAAAAAAAAAAwAAWUEAAAAAAAAAAAQBAFlBAAAAAAAAAAAFAABZQgAAAAAAAAAABgIAWUEAAAAAAAAAAAcKAFlBAAAAAAAAAAAIAwBZQQAAAAAAAAAACQEAWUEAAAAAAAAAAAoCAFlBAAAAAAAAAAALCQBZQQAAAAAAAAAADAIAWUEAAAAAAAAAAA0HAFlBAAAAAAAAAAAOCABZQQAAAAAAAAAADwgAWUEAAAAAAAAAAABECABZQQAAAAAAAAAAAERMAFlBAAAAAAAAAAALBgBZQQAAAAAAAAAAAERNAFlBAAAAAAAAAAAAAAAAA==</t>
        </r>
      </text>
    </comment>
    <comment ref="A245" authorId="0" shapeId="0" xr:uid="{8C5D74A7-B193-42C9-839F-958CEF86BC68}">
      <text>
        <r>
          <rPr>
            <sz val="9"/>
            <color indexed="81"/>
            <rFont val="MS P ゴシック"/>
            <family val="3"/>
            <charset val="128"/>
          </rPr>
          <t>Insight iXlW00001C0000245R0585671234S00000488P01248LAocjBAQBF1NjaVRlZ2ljLmRhdGEuTW9sZWN1bGUBbwF/ARJTY2lUZWdpYy5Nb2xlY3VsZQAAAQFkAv5qAQAAAAIAAgEQGAAAAPz8APwAAgAAAAAAAPC/Ar8OnDOitKe/Ao9TdCSX/+Y/AAAAABgAAAD8/AD8AAIAAAAAAADwvwJvgQTFjzHtvwLIKTqSy3/zPwAAAAAYAAAA/PwA/AACAAAAAAAA8L8C+aBns+pz/L8Cj1N0JJf/5j8AAAAAHAAAAPz8APwAAgAAAAAAAPC/Ar8OnDOitKe/AuJYF7fRANK/AAAAABgAAAD8/AD8AAIAAAAAAADwvwJvgQTFjzHtvwJxrIvbaADpvwAAAAAYAAAA/PwA/AACAAAAAAAA8L8C+aBns+pz/L8C4lgXt9EA0r8AAAAAHAAAAPz8APwAAgAAAAAAAPC/AjJ3LSEf9Ow/AoiFWtO84+K/AAAAABgAAAD8/AD8AAIAAAAAAADwvwJTJ6CJsOH3PwI8TtGRXP7LPwAAAAAcAAAA/PwA/AACAAAAAAAA8L8CMnctIR/07D8CU5YhjnVx8D8AAAAAGAAAAPz8APwAAgAAAAAAAPC/AqkT0ETY8ANAAjxO0ZFc/ss/AAAAABgAAAD8/AD8AAIAAAAAAADwvwKegCbChicFwAKPU3Qkl//ovwAAAAAgAAAA/PwA/AACAAAAAAAA8L8CvjCZKhgVDMACHqfoSC7/0b8AAAAAIAAAAPz8APwAAgAAAAAAAPC/Ap6AJsKGJwXAAsgpOpLLf/y/AAAAABgAAAD8/AD8AAIAAAAAAADwvwKpE9BE2PADQALIKTqSy3/zPwAAAAAYAAAA/PwA/AACAAAAAAAA8L8CqhPQRNjwC0ACPE7RkVz+yz8AAAAAGAAAAPz8APwAAgAAAAAAAPC/AqkT0ETY8ANAAnGsi9toAOm/AAAAAAERAAQBZQQAAAAAAAAAAAQIAWUICAAAAAAAAAAADAFlBAAAAAAAAAAADBABZQQAAAAAAAAAABAUAWUICAAAAAAAAAAUCAFlBAAAAAAAAAAADBgBZQQAAAAAAAAAABgcAWUICAAAAAAAAAAcIAFlBAAAAAAAAAAAIAABZQgMAAAAAAAAABwkAWUEAAAAAAAAAAAUKAFlBAAAAAAAAAAAKCwBZQQAAAAAAAAAACgwAWUIAAAAAAAAAAAkNAFlBAAAAAAAAAAAJDgBZQQAAAAAAAAAACQ8AWUEAAAAAAAAAAAAAAAA</t>
        </r>
      </text>
    </comment>
    <comment ref="A246" authorId="0" shapeId="0" xr:uid="{749CF820-6C7D-4E7E-8096-A2733DD4B9CB}">
      <text>
        <r>
          <rPr>
            <sz val="9"/>
            <color indexed="81"/>
            <rFont val="MS P ゴシック"/>
            <family val="3"/>
            <charset val="128"/>
          </rPr>
          <t>Insight iXlW00001C0000246R0585671234S00000490P01124LAocjBAQBF1NjaVRlZ2ljLmRhdGEuTW9sZWN1bGUBbwF/ARJTY2lUZWdpYy5Nb2xlY3VsZQAAAQFkAv5qAQAAAAIAAjgYAAAA/PwA/AACAAAAAAAA8L8C7nw/NV66478Cm+Ydp+hI4j8AAAAAGAAAAPz8APwAAgAAAAAAAPC/ArkehetRuPe/Ak7zjlN0JPE/AAAAABgAAAD8/AD8AAIAAAAAAADwvwJ9PzVeuskCwAKb5h2n6EjiPwAAAAAcAAAA/PwA/AACAAAAAAAA8L8C7nw/NV66478CyzLEsS5u278AAAAAGAAAAPz8APwAAgAAAAAAAPC/ArkehetRuPe/AmYZ4lgXt+2/AAAAABgAAAD8/AD8AAIAAAAAAADwvwJ9PzVeuskCwALLMsSxLm7bvwAAAAAcAAAA/PwA/AACAAAAAAAA8L8CYHZPHhZq1T8CfPKwUGua578AAAAAGAAAAPz8APwAAgAAAAAAAPC/AqOSOgFNhO0/Atc07zhFR7I/AAAAABwAAAD8/AD8AAIAAAAAAADwvwJgdk8eFmrVPwKyv+yePCzsPwAAAAAYAAAA/PwA/AACAAAAAAAA8L8CUkmdgCbC/j8C1zTvOEVHsj8AAAAAHAAAAPz8APwAAgAAAAAAAPC/Ap7vp8ZLtwnAAmYZ4lgXt+2/AAAAABgAAAD8/AD8AAIAAAAAAADwvwLwp8ZLNwkFQAK38/3UeOnoPwAAAAAYAAAA/PwA/AACAAAAAAAA8L8CN6s+V1uxCkAC1zTvOEVHsj8AAAAAGAAAAPz8APwAAgAAAAAAAPC/AvCnxks3CQVAAoEmwoanV+S/AAAAAAEQAAQBZQQAAAAAAAAAAAQIAWUICAAAAAAAAAAADAFlBAAAAAAAAAAADBABZQQAAAAAAAAAABAUAWUICAAAAAAAAAAUCAFlBAAAAAAAAAAADBgBZQQAAAAAAAAAABgcAWUICAAAAAAAAAAcIAFlBAAAAAAAAAAAIAABZQgMAAAAAAAAABwkAWUEAAAAAAAAAAAUKAFlBAAAAAAAAAAAJCwBZQQAAAAAAAAAACwwAWUEAAAAAAAAAAAwNAFlBAAAAAAAAAAANCQBZQQAAAAAAAAAAAAAAAA=</t>
        </r>
      </text>
    </comment>
    <comment ref="A247" authorId="0" shapeId="0" xr:uid="{858381C1-4033-4367-AA8B-6D6CC0017FD2}">
      <text>
        <r>
          <rPr>
            <sz val="9"/>
            <color indexed="81"/>
            <rFont val="MS P ゴシック"/>
            <family val="3"/>
            <charset val="128"/>
          </rPr>
          <t>Insight iXlW00001C0000247R0585671234S00000492P01036LAocjBAQBF1NjaVRlZ2ljLmRhdGEuTW9sZWN1bGUBbwF/ARJTY2lUZWdpYy5Nb2xlY3VsZQAAAQFkAv5qAQAAAAIAAjQYAAAA/PwA/AACAAAAAAAA8L8Cy6FFtvP91L8CL/8h/fZ14j8AAAAAGAAAAPz8APwAAgAAAAAAAPC/ArTIdr6fGvO/Apf/kH77OvE/AAAAABgAAAD8/AD8AAIAAAAAAADwvwJ7FK5H4XoAwAIv/yH99nXiPwAAAAAcAAAA/PwA/AACAAAAAAAA8L8Cy6FFtvP91L8CpAG8BRIU278AAAAAGAAAAPz8APwAAgAAAAAAAPC/ArTIdr6fGvO/AtIA3gIJiu2/AAAAABgAAAD8/AD8AAIAAAAAAADwvwJ7FK5H4XoAwAKkAbwFEhTbvwAAAAAcAAAA/PwA/AACAAAAAAAA8L8COGdEaW/w4z8C6dms+lxt578AAAAAGAAAAPz8APwAAgAAAAAAAPC/Alafq63YX/M/AnP5D+m3r7M/AAAAABwAAAD8/AD8AAIAAAAAAADwvwI4Z0Rpb/DjPwJF2PD0SlnsPwAAAAAYAAAA/PwA/AACAAAAAAAA8L8Cq8/VVuyvAUACc/kP6bevsz8AAAAAHAAAAPz8APwAAgAAAAAAAPC/ApzEILByaAfAAtIA3gIJiu2/AAAAABgAAAD8/AD8AAIAAAAAAADwvwKrz9VW7K8FQAKyv+yePCzuPwAAAAAYAAAA/PwA/AACAAAAAAAA8L8Cq8/VVuyvBUACVcGopE5A6b8AAAAAOAAEAWUEAAAAAAAAAAAECAFlCAgAAAAAAAAAAAwBZQQAAAAAAAAAAAwQAWUEAAAAAAAAAAAQFAFlCAgAAAAAAAAAFAgBZQQAAAAAAAAAAAwYAWUEAAAAAAAAAAAYHAFlCAgAAAAAAAAAHCABZQQAAAAAAAAAACAAAWUIDAAAAAAAAAAcJAFlBAAAAAAAAAAAFCgBZQQAAAAAAAAAACQsAWUEAAAAAAAAAAAkMAFlBAAAAAAAAAAAAAAAAA==</t>
        </r>
      </text>
    </comment>
    <comment ref="A248" authorId="0" shapeId="0" xr:uid="{2DBCA870-6E86-4953-8530-36ADA7414553}">
      <text>
        <r>
          <rPr>
            <sz val="9"/>
            <color indexed="81"/>
            <rFont val="MS P ゴシック"/>
            <family val="3"/>
            <charset val="128"/>
          </rPr>
          <t>Insight iXlW00001C0000248R0585671234S00000494P01340LAocjBAQBF1NjaVRlZ2ljLmRhdGEuTW9sZWN1bGUBbwF/ARJTY2lUZWdpYy5Nb2xlY3VsZQAAAQFkAv5qAQAAAAIAAgERGAAAAPz8APwAAgAAAAAAAPC/Ailcj8L1KPS/Aq+2Yn/ZPd0/AAAAABgAAAD8/AD8AAIAAAAAAADwvwI1XrpJDAIBwAJYW7G/7J7uPwAAAAAYAAAA/PwA/AACAAAAAAAA8L8CVg4tsp3vB8ACr7Zif9k93T8AAAAAHAAAAPz8APwAAgAAAAAAAPC/Ailcj8L1KPS/AqmkTkATYeG/AAAAABgAAAD8/AD8AAIAAAAAAADwvwI1XrpJDAIBwAJVUiegibDwvwAAAAAYAAAA/PwA/AACAAAAAAAA8L8CVg4tsp3vB8ACqaROQBNh4b8AAAAAHAAAAPz8APwAAgAAAAAAAPC/AmkAb4EExdO/AsB9HThnROu/AAAAABgAAAD8/AD8AAIAAAAAAADwvwJ+rrZif9nRPwKMSuoENBGmvwAAAAAcAAAA/PwA/AACAAAAAAAA8L8CaQBvgQTF078CbjSAt0CC6D8AAAAAGAAAAPz8APwAAgAAAAAAAPC/AqCrrdhfdvQ/AoxK6gQ0Eaa/AAAAABwAAAD8/AD8AAIAAAAAAADwvwJ3vp8aL90OwALkpZvEILDwvwAAAAAYAAAA/PwA/AACAAAAAAAA8L8CoKut2F92/D8CLGUZ4lgX7b8AAAAAGAAAAPz8APwAAgAAAAAAAPC/AtDVVuwvOwZAAixlGeJYF+2/AAAAABgAAAD8/AD8AAIAAAAAAADwvwKgq63YX3b8PwK9dJMYBFbqPwAAAAAYAAAA/PwA/AACAAAAAAAA8L8C0NVW7C87BkAC2xt8YTJV6j8AAAAAGAAAAPz8APwAAgAAAAAAAPC/AtDVVuwvOwpAAoxK6gQ0Eaa/AAAAACQAAAD8/AD8AAIAAAAAAADwvwLQ1VbsLzsKQAKgGi/dJAb7PwAAAAABEwAEAWUEAAAAAAAAAAAECAFlCAgAAAAAAAAAAAwBZQQAAAAAAAAAAAwQAWUEAAAAAAAAAAAQFAFlCAgAAAAAAAAAFAgBZQQAAAAAAAAAAAwYAWUEAAAAAAAAAAAYHAFlCAgAAAAAAAAAHCABZQQAAAAAAAAAACAAAWUIDAAAAAAAAAAcJAFlBAAAAAAAAAAAFCgBZQQAAAAAAAAAACQsAWUIDAAAAAAAAAAsMAFlBAAAAAAAAAAAJDQBZQQAAAAAAAAAADQ4AWUICAAAAAAAAAA4PAFlBAAAAAAAAAAAPDABZQgIAAAAAAAAADgBEAFlBAAAAAAAAAAAAAAAAA==</t>
        </r>
      </text>
    </comment>
    <comment ref="A249" authorId="0" shapeId="0" xr:uid="{91E8EBBF-F42E-4414-92FB-DD2C3B058F6D}">
      <text>
        <r>
          <rPr>
            <sz val="9"/>
            <color indexed="81"/>
            <rFont val="MS P ゴシック"/>
            <family val="3"/>
            <charset val="128"/>
          </rPr>
          <t>Insight iXlW00001C0000249R0585671234S00000496P01340LAocjBAQBF1NjaVRlZ2ljLmRhdGEuTW9sZWN1bGUBbwF/ARJTY2lUZWdpYy5Nb2xlY3VsZQAAAQFkAv5qAQAAAAIAAgERGAAAAPz8APwAAgAAAAAAAPC/AtJvXwfOGfW/AlMnoImw4eE/AAAAABgAAAD8/AD8AAIAAAAAAADwvwIKaCJseHoBwAKpE9BE2PDwPwAAAAAYAAAA/PwA/AACAAAAAAAA8L8CKxiV1AloCMACUyegibDh4T8AAAAAHAAAAPz8APwAAgAAAAAAAPC/AtJvXwfOGfW/Alyxv+yePNy/AAAAABgAAAD8/AD8AAIAAAAAAADwvwIKaCJseHoBwAKu2F92Tx7uvwAAAAAYAAAA/PwA/AACAAAAAAAA8L8CKxiV1AloCMACXLG/7J483L8AAAAAHAAAAPz8APwAAgAAAAAAAPC/Ag5Pr5RliNe/AsWxLm6jAei/AAAAABgAAAD8/AD8AAIAAAAAAADwvwKyv+yePCzMPwImdQKaCBuuPwAAAAAcAAAA/PwA/AACAAAAAAAA8L8CDk+vlGWI178CaQBvgQTF6z8AAAAAGAAAAPz8APwAAgAAAAAAAPC/AvaX3ZOHhfM/AiZ1ApoIG64/AAAAABwAAAD8/AD8AAIAAAAAAADwvwJMyAc9m1UPwAKu2F92Tx7uvwAAAAAYAAAA/PwA/AACAAAAAAAA8L8C95fdk4eF+z8C1udqK/aX7T8AAAAAGAAAAPz8APwAAgAAAAAAAPC/AvvL7snDwgVAArhAguLHmO0/AAAAABgAAAD8/AD8AAIAAAAAAADwvwL3l92Th4X7PwIxmSoYldTpvwAAAAAYAAAA/PwA/AACAAAAAAAA8L8C+8vuycPCBUACMZkqGJXU6b8AAAAAGAAAAPz8APwAAgAAAAAAAPC/AvvL7snDwglAAkcDeAskKK4/AAAAACQAAAD8/AD8AAIAAAAAAADwvwL+ZffkYeEQQAJHA3gLJCiuPwAAAAABEwAEAWUEAAAAAAAAAAAECAFlCAgAAAAAAAAAAAwBZQQAAAAAAAAAAAwQAWUEAAAAAAAAAAAQFAFlCAgAAAAAAAAAFAgBZQQAAAAAAAAAAAwYAWUEAAAAAAAAAAAYHAFlCAgAAAAAAAAAHCABZQQAAAAAAAAAACAAAWUIDAAAAAAAAAAcJAFlBAAAAAAAAAAAFCgBZQQAAAAAAAAAACQsAWUEAAAAAAAAAAAsMAFlCAgAAAAAAAAAJDQBZQgMAAAAAAAAADQ4AWUEAAAAAAAAAAA4PAFlCAgAAAAAAAAAPDABZQQAAAAAAAAAADwBEAFlBAAAAAAAAAAAAAAAAA==</t>
        </r>
      </text>
    </comment>
    <comment ref="A250" authorId="0" shapeId="0" xr:uid="{52A142D1-29A1-4261-B29C-EEB893290A10}">
      <text>
        <r>
          <rPr>
            <sz val="9"/>
            <color indexed="81"/>
            <rFont val="MS P ゴシック"/>
            <family val="3"/>
            <charset val="128"/>
          </rPr>
          <t>Insight iXlW00001C0000250R0585671234S00000498P01320LAocjBAQBF1NjaVRlZ2ljLmRhdGEuTW9sZWN1bGUBbwF/ARJTY2lUZWdpYy5Nb2xlY3VsZQAAAQFkAv5qAQAAAAIAAgERGAAAAPz8APwAAgAAAAAAAPC/AjbNO07Rkfa/AsRCrWneceo/AAAAABgAAAD8/AD8AAIAAAAAAADwvwIv/yH99nXcvwILtaZ5xyniPwAAAAAYAAAA/PwA/AACAAAAAAAA8L8CescpOpLLx78C8KfGSzeJ+D8AAAAAGAAAAPz8APwAAgAAAAAAAPC/AlqGONbFbfK/AszuycNCrfw/AAAAABgAAAD8/AD8AAIAAAAAAADwvwK8lpAPejYCwAI9vVKWIY7lvwAAAAAcAAAA/PwA/AACAAAAAAAA8L8C3UYDeAskCcAC8fRKWYY4xr8AAAAAGAAAAPz8APwAAgAAAAAAAPC/At1GA3gLJAnAAsRCrWneceo/AAAAABgAAAD8/AD8AAIAAAAAAADwvwK8lpAPejYCwAJiodY07zj1PwAAAAAYAAAA/PwA/AACAAAAAAAA8L8CNs07TtGR9r8C8fRKWYY4xr8AAAAAHAAAAPz8APwAAgAAAAAAAPC/Ao4G8BZIUKw/ArTIdr6fGtO/AAAAABgAAAD8/AD8AAIAAAAAAADwvwI1gLdAguLwPwK0yHa+nxrTvwAAAAAgAAAA/PwA/AACAAAAAAAA8L8CNYC3QILi+D8CC7Wmeccp4j8AAAAAIAAAAPz8APwAAgAAAAAAAPC/AjWAt0CC4vg/Am8Sg8DKofK/AAAAABgAAAD8/AD8AAIAAAAAAADwvwIawFsgQXEEQAJvEoPAyqHyvwAAAAAYAAAA/PwA/AACAAAAAAAA8L8CGsBbIEFxBEACdZMYBFYOxb8AAAAAGAAAAPz8APwAAgAAAAAAAPC/AhvAWyBBcQxAAm8Sg8DKofK/AAAAABgAAAD8/AD8AAIAAAAAAADwvwIawFsgQXEEQAI4iUFg5VABwAAAAAABEgAEAWUEAAAAAAAAAAAECAFlBAAAAAAAAAAACAwBZQQAAAAAAAAAAAwAAWUEAAAAAAAAAAAQFAFlBAAAAAAAAAAAECABZQQAAAAAAAAAABQYAWUEAAAAAAAAAAAYHAFlBAAAAAAAAAAAHAABZQQAAAAAAAAAAAAgAWUEAAAAAAAAAAAEJAFlBAAAAAAAAAAAJCgBZQQAAAAAAAAAACgsAWUIAAAAAAAAAAAoMAFlBAAAAAAAAAAAMDQBZQQAAAAAAAAAADQ4AWUEAAAAAAAAAAA0PAFlBAAAAAAAAAAANAEQAWUEAAAAAAAAAAAAAAAA</t>
        </r>
      </text>
    </comment>
    <comment ref="A251" authorId="0" shapeId="0" xr:uid="{9D5897FE-3BC8-4C92-B496-583A32D4A0D8}">
      <text>
        <r>
          <rPr>
            <sz val="9"/>
            <color indexed="81"/>
            <rFont val="MS P ゴシック"/>
            <family val="3"/>
            <charset val="128"/>
          </rPr>
          <t>Insight iXlW00001C0000251R0585671234S00000500P01196LAocjBAQBF1NjaVRlZ2ljLmRhdGEuTW9sZWN1bGUBbwF/ARJTY2lUZWdpYy5Nb2xlY3VsZQAAAQFkAv5qAQAAAAIAAjwcAAAA/PwA/AACAAAAAAAA8L8CCYofY+5a8D8CzO7Jw0Kt8D8AAAAAHAAAAPz8APwAAgAAAAAAAPC/AqTfvg6cM7I/Av32deCcEdG/AAAAABgAAAD8/AD8AAIAAAAAAADwvwLD9Shcj8L5PwIGEhQ/xtzNPwAAAAAcAAAA/PwA/AACAAAAAAAA8L8CCYofY+5a8D8CldQJaCJs4r8AAAAAGAAAAPz8APwAAgAAAAAAAPC/AqTfvg6cM7I/AoIExY8xd+c/AAAAABgAAAD8/AD8AAIAAAAAAADwvwKJ0t7gC5P6vwL99nXgnBHRvwAAAAAYAAAA/PwA/AACAAAAAAAA8L8Cj+TyH9Jv6b8Cf/s6cM6I6L8AAAAAGAAAAPz8APwAAgAAAAAAAPC/AuJ6FK5H4QRAAgYSFD/G3M0/AAAAABgAAAD8/AD8AAIAAAAAAADwvwKJ0t7gC5P6vwKCBMWPMXfnPwAAAAAYAAAA/PwA/AACAAAAAAAA8L8CZRniWBc3BMACf/s6cM6I6L8AAAAAGAAAAPz8APwAAgAAAAAAAPC/Ao/k8h/Sb+m/AkGC4seYu/M/AAAAABgAAAD8/AD8AAIAAAAAAADwvwICK4cW2c4LQAL99nXgnBHRvwAAAAAYAAAA/PwA/AACAAAAAAAA8L8CAiuHFtnOC0ACggTFjzF35z8AAAAAIAAAAPz8APwAAgAAAAAAAPC/AmUZ4lgXNwTAAsB9HThnRPy/AAAAACAAAAD8/AD8AAIAAAAAAADwvwK/nxov3SQLwAL99nXgnBHRvwAAAAABEQQQAWUEAAAAAAAAAAAIAAFlBAAAAAAAAAAADAgBZQgIAAAAAAAAABAAAWUICAAAAAAAAAAUIAFlBAAAAAAAAAAAGAQBZQQAAAAAAAAAABwIAWUEAAAAAAAAAAAgKAFlCAgAAAAAAAAAJBQBZQQAAAAAAAAAACgQAWUEAAAAAAAAAAAsHAFlBAAAAAAAAAAAMBwBZQQAAAAAAAAAADQkAWUIAAAAAAAAAAA4JAFlBAAAAAAAAAAABAwBZQQAAAAAAAAAABQYAWUICAAAAAAAAAAwLAFlBAAAAAAAAAAAAAAAAA==</t>
        </r>
      </text>
    </comment>
    <comment ref="A252" authorId="0" shapeId="0" xr:uid="{157E3176-4BEB-45E8-9DFF-AE72F79E0A9C}">
      <text>
        <r>
          <rPr>
            <sz val="9"/>
            <color indexed="81"/>
            <rFont val="MS P ゴシック"/>
            <family val="3"/>
            <charset val="128"/>
          </rPr>
          <t>Insight iXlW00001C0000252R0585671234S00000502P01268LAocjBAQBF1NjaVRlZ2ljLmRhdGEuTW9sZWN1bGUBbwF/ARJTY2lUZWdpYy5Nb2xlY3VsZQAAAQFkAv5qAQAAAAIAAgEQHAAAAPz8APwAAgAAAAAAAPC/Aq5p3nGKjsS/AuJYF7fRANK/AAAAABwAAAD8/AD8AAIAAAAAAADwvwKzne+nxkvpPwJTliGOdXHwPwAAAAAcAAAA/PwA/AACAAAAAAAA8L8Cs53vp8ZL6T8CiIVa07zj4r8AAAAAGAAAAPz8APwAAgAAAAAAAPC/ApM6AU2EDfY/AjxO0ZFc/ss/AAAAABgAAAD8/AD8AAIAAAAAAADwvwKuad5xio7EvwKPU3Qkl//mPwAAAAAYAAAA/PwA/AACAAAAAAAA8L8CuY0G8BZI/r8C4lgXt9EA0r8AAAAAGAAAAPz8APwAAgAAAAAAAPC/AnctIR/0bPC/AnGsi9toAOm/AAAAABgAAAD8/AD8AAIAAAAAAADwvwK5jQbwFkj+vwKPU3Qkl//mPwAAAAAYAAAA/PwA/AACAAAAAAAA8L8C/fZ14JwRBsACj1N0JJf/6L8AAAAAGAAAAPz8APwAAgAAAAAAAPC/AnctIR/0bPC/AsgpOpLLf/M/AAAAABgAAAD8/AD8AAIAAAAAAADwvwJKnYAmwgYDQAI8TtGRXP7LPwAAAAAgAAAA/PwA/AACAAAAAAAA8L8C/fZ14JwRBsACyCk6kst//L8AAAAAIAAAAPz8APwAAgAAAAAAAPC/Ah6n6Egu/wzAAh6n6Egu/9G/AAAAABgAAAD8/AD8AAIAAAAAAADwvwIQejarPlcOQAI8TtGRXP7LPwAAAAAYAAAA/PwA/AACAAAAAAAA8L8CkaD4MeauCEACjblrCfmg7T8AAAAAGAAAAPz8APwAAgAAAAAAAPC/ApGg+DHmrghAAhlz1xLyQd+/AAAAAAESBBABZQgIAAAAAAAAAAgAAWUEAAAAAAAAAAAMCAFlCAwAAAAAAAAAEAABZQQAAAAAAAAAABQYAWUICAAAAAAAAAAYAAFlBAAAAAAAAAAAHBQBZQQAAAAAAAAAACAUAWUEAAAAAAAAAAAkEAFlBAAAAAAAAAAAKAwBZQQAAAAAAAAAACwgAWUIAAAAAAAAAAAwIAFlBAAAAAAAAAAANDwBZQQAAAAAAAAAADgoAWUEAAAAAAAAAAA8KAFlBAAAAAAAAAAAJBwBZQgIAAAAAAAAAAwEAWUEAAAAAAAAAAA0OAFlBAAAAAAAAAAAAAAAAA==</t>
        </r>
      </text>
    </comment>
    <comment ref="A253" authorId="0" shapeId="0" xr:uid="{CBDEF79C-F22E-4CF3-9D80-44B744470660}">
      <text>
        <r>
          <rPr>
            <sz val="9"/>
            <color indexed="81"/>
            <rFont val="MS P ゴシック"/>
            <family val="3"/>
            <charset val="128"/>
          </rPr>
          <t>Insight iXlW00001C0000253R0585671234S00000504P01488LAocjBAQBF1NjaVRlZ2ljLmRhdGEuTW9sZWN1bGUBbwF/ARJTY2lUZWdpYy5Nb2xlY3VsZQAAAQFkAv5qAQAAAAIAAgETHAAAAPz8APwAAgAAAAAAAPC/AuhqK/aX3em/AnyDL0ymCtq/AAAAABwAAAD8/AD8AAIAAAAAAADwvwLXNO84RUfCPwJZF7fRAN7sPwAAAAAcAAAA/PwA/AACAAAAAAAA8L8C1zTvOEVHwj8C1JrmHafo5r8AAAAAGAAAAPz8APwAAgAAAAAAAPC/AqmkTkATYec/AhPyQc9m1bc/AAAAABgAAAD8/AD8AAIAAAAAAADwvwLoaiv2l93pvwJDPujZrPriPwAAAAAYAAAA/PwA/AACAAAAAAAA8L8C/DpwzohSBMACfIMvTKYK2r8AAAAAGAAAAPz8APwAAgAAAAAAAPC/ArYV+8vuyfq/Ar7BFyZTBe2/AAAAABgAAAD8/AD8AAIAAAAAAADwvwL8OnDOiFIEwAJDPujZrPriPwAAAAAYAAAA/PwA/AACAAAAAAAA8L8CHeviNhpAC8ACvsEXJlMF7b8AAAAAGAAAAPz8APwAAgAAAAAAAPC/ArYV+8vuyfq/AiEf9GxWffE/AAAAABgAAAD8/AD8AAIAAAAAAADwvwJVUiegibD7PwIT8kHPZtW3PwAAAAAYAAAA/PwA/AACAAAAAAAA8L8CKqkT0ETYAUACxv6ye/Kw7j8AAAAAIAAAAPz8APwAAgAAAAAAAPC/Ah3r4jYaQAvAAt/gC5Opgv6/AAAAACAAAAD8/AD8AAIAAAAAAADwvwKfzarP1RYRwAJ8gy9MpgravwAAAAAYAAAA/PwA/AACAAAAAAAA8L8CK6kT0ETYCUAC5KWbxCCw7j8AAAAAJAAAAPz8APwAAgAAAAAAAPC/AiupE9BE2A1AAqXfvg6cM/0/AAAAABgAAAD8/AD8AAIAAAAAAADwvwIqqRPQRNgBQAIj2/l+arzovwAAAAAYAAAA/PwA/AACAAAAAAAA8L8CK6kT0ETYCUACI9v5fmq86L8AAAAAGAAAAPz8APwAAgAAAAAAAPC/AiupE9BE2A1AAgIrhxbZzrc/AAAAAAEVBBABZQgIAAAAAAAAAAgAAWUEAAAAAAAAAAAMCAFlCAwAAAAAAAAAEAABZQQAAAAAAAAAABQYAWUICAAAAAAAAAAYAAFlBAAAAAAAAAAAHBQBZQQAAAAAAAAAACAUAWUEAAAAAAAAAAAkEAFlBAAAAAAAAAAAKAwBZQQAAAAAAAAAACwoAWUEAAAAAAAAAAAwIAFlCAAAAAAAAAAANCABZQQAAAAAAAAAADgsAWUIDAAAAAAAAAA8OAFlBAAAAAAAAAAAARAoAWUIDAAAAAAAAAABEQEQAWUEAAAAAAAAAAABEgERAWUICAAAAAAAAAAkHAFlCAgAAAAAAAAABAwBZQQAAAAAAAAAADgBEgFlBAAAAAAAAAAAAAAAAA==</t>
        </r>
      </text>
    </comment>
    <comment ref="A254" authorId="0" shapeId="0" xr:uid="{70C31D81-3794-41ED-A5F3-8A89D405AF87}">
      <text>
        <r>
          <rPr>
            <sz val="9"/>
            <color indexed="81"/>
            <rFont val="MS P ゴシック"/>
            <family val="3"/>
            <charset val="128"/>
          </rPr>
          <t>Insight iXlW00001C0000254R0585671234S00000506P01176LAocjBAQBF1NjaVRlZ2ljLmRhdGEuTW9sZWN1bGUBbwF/ARJTY2lUZWdpYy5Nb2xlY3VsZQAAAQFkAv5qAQAAAAIAAjwYAAAA/PwA/AACAAAAAAAA8L8Cofgx5q4l5j8C++3rwDkj4r8AAAAAGAAAAPz8APwAAgAAAAAAAPC/AmAHzhlR2um/Ahzr4jYaQABAAAAAABwAAAD8/AD8AAIAAAAAAADwvwKwA+eMKO30vwL3deCcEaXyPwAAAAAYAAAA/PwA/AACAAAAAAAA8L8CYAfOGVHa6b8C1lbsL7sn0z8AAAAAGAAAAPz8APwAAgAAAAAAAPC/AoPix5i7lsg/AtZW7C+7J9M/AAAAABgAAAD8/AD8AAIAAAAAAADwvwKh+DHmriXmPwL3deCcEaXyPwAAAAAYAAAA/PwA/AACAAAAAAAA8L8Cg+LHmLuWyD8CHOviNhpAAEAAAAAAHAAAAPz8APwAAgAAAAAAAPC/AoPix5i7lsg/Aj9XW7G/7Pa/AAAAABgAAAD8/AD8AAIAAAAAAADwvwJR/Bhz1xL7PwL77evAOSPivwAAAAAYAAAA/PwA/AACAAAAAAAA8L8CSS7/If12BEAC/fZ14JwR8b8AAAAAGAAAAPz8APwAAgAAAAAAAPC/Akku/yH9dgRAAtJvXwfOGbG/AAAAABgAAAD8/AD8AAIAAAAAAADwvwKwA+eMKO30vwL77evAOSPivwAAAAAkAAAA/PwA/AACAAAAAAAA8L8CLbKd76fG4b8CXkvIBz2b878AAAAAJAAAAPz8APwAAgAAAAAAAPC/ArAD54wo7fy/Aj9XW7G/7Pa/AAAAACQAAAD8/AD8AAIAAAAAAADwvwL5MeauJWQBwALSb18HzhmxvwAAAAABEAQIAWUEAAAAAAAAAAAIDAFlCAgAAAAAAAAADBABZQQAAAAAAAAAABAUAWUICAAAAAAAAAAUGAFlBAAAAAAAAAAAGAQBZQgIAAAAAAAAABAAAWUEAAAAAAAAAAAAHAFlBAAAAAAAAAAAACABZQQAAAAAAAAAACQgAWUEAAAAAAAAAAAoJAFlBAAAAAAAAAAAICgBZQQAAAAAAAAAAAwsAWUEAAAAAAAAAAAsMAFlBAAAAAAAAAAALDQBZQQAAAAAAAAAACw4AWUEAAAAAAAAAAAAAAAA</t>
        </r>
      </text>
    </comment>
    <comment ref="A255" authorId="0" shapeId="0" xr:uid="{6A5896AC-B6B6-4081-A0F4-8FE581B0302B}">
      <text>
        <r>
          <rPr>
            <sz val="9"/>
            <color indexed="81"/>
            <rFont val="MS P ゴシック"/>
            <family val="3"/>
            <charset val="128"/>
          </rPr>
          <t>Insight iXlW00001C0000255R0585671234S00000508P01108LAocjBAQBF1NjaVRlZ2ljLmRhdGEuTW9sZWN1bGUBbwF/ARJTY2lUZWdpYy5Nb2xlY3VsZQAAAQFkAv5qAQAAAAIAAjgYAAAA/PwA/AACAAAAAAAA8L8CV32utmL/AkACq2BUUiegyb8AAAAAGAAAAPz8APwAAgAAAAAAAPC/Alyxv+yePPY/ApJc/kP67de/AAAAABgAAAD8/AD8AAIAAAAAAADwvwISFD/G3LX7PwJrvHSTGAT1vwAAAAAYAAAA/PwA/AACAAAAAAAA8L8CDr4wmSqYAMACt9EA3gIJ5D8AAAAAGAAAAPz8APwAAgAAAAAAAPC/Ag6+MJkqmADAApJc/kP67de/AAAAABgAAAD8/AD8AAIAAAAAAADwvwLbG3xhMlXzvwJJLv8h/fbrvwAAAAAYAAAA/PwA/AACAAAAAAAA8L8C2xt8YTJV878C3GgAb4EE8j8AAAAAGAAAAPz8APwAAgAAAAAAAPC/AmPuWkI+6NW/ArfRAN4CCeQ/AAAAABgAAAD8/AD8AAIAAAAAAADwvwJj7lpCPujVvwKSXP5D+u3XvwAAAAAYAAAA/PwA/AACAAAAAAAA8L8CNKK0N/jC4D8CSS7/If32678AAAAAGAAAAPz8APwAAgAAAAAAAPC/Alyxv+yePPY/ArfRAN4CCeQ/AAAAABwAAAD8/AD8AAIAAAAAAADwvwI0orQ3+MLgPwLcaABvgQTyPwAAAAAgAAAA/PwA/AACAAAAAAAA8L8CB1+YTBUMAkAC3GgAb4EE8j8AAAAAASMAAAD8/AD8AAIAAAAAAADwvwIvbqMBvIUHwAJn1edqK/brvwAAAAA8BAABZQQAAAAAAAAAAAgEAWUEAAAAAAAAAAAMEAFlCAgAAAAAAAAAEBQBZQQAAAAAAAAAABQgAWUICAAAAAAAAAAcGAFlCAgAAAAAAAAAGAwBZQQAAAAAAAAAABwgAWUEAAAAAAAAAAAcLAFlBAAAAAAAAAAAICQBZQQAAAAAAAAAACQEAWUEAAAAAAAAAAAEKAFlBAAAAAAAAAAAKCwBZQQAAAAAAAAAACgwAWUIAAAAAAAAAAAQNAFlBAAAAAAAAAAAAAAAAA==</t>
        </r>
      </text>
    </comment>
    <comment ref="A256" authorId="0" shapeId="0" xr:uid="{EF524435-B896-439E-9076-F7E5631DC636}">
      <text>
        <r>
          <rPr>
            <sz val="9"/>
            <color indexed="81"/>
            <rFont val="MS P ゴシック"/>
            <family val="3"/>
            <charset val="128"/>
          </rPr>
          <t>Insight iXlW00001C0000256R0585671234S00000510P01108LAocjBAQBF1NjaVRlZ2ljLmRhdGEuTW9sZWN1bGUBbwF/ARJTY2lUZWdpYy5Nb2xlY3VsZQAAAQFkAv5qAQAAAAIAAjgYAAAA/PwA/AACAAAAAAAA8L8CDr4wmSqYAMAC1LzjFB3J1b8AAAAAGAAAAPz8APwAAgAAAAAAAPC/Ag6+MJkqmADAApchjnVxG+U/AAAAABgAAAD8/AD8AAIAAAAAAADwvwLbG3xhMlXzvwLLEMe6uI3yPwAAAAAYAAAA/PwA/AACAAAAAAAA8L8C2xt8YTJV878Cat5xio7k6r8AAAAAGAAAAPz8APwAAgAAAAAAAPC/AmPuWkI+6NW/AtS84xQdydW/AAAAABgAAAD8/AD8AAIAAAAAAADwvwJj7lpCPujVvwKXIY51cRvlPwAAAAAYAAAA/PwA/AACAAAAAAAA8L8CNKK0N/jC4D8CyxDHuriN8j8AAAAAGAAAAPz8APwAAgAAAAAAAPC/Alyxv+yePPY/ApchjnVxG+U/AAAAABwAAAD8/AD8AAIAAAAAAADwvwJcsb/snjz2PwLUvOMUHcnVvwAAAAAYAAAA/PwA/AACAAAAAAAA8L8CNKK0N/jC4D8Cat5xio7k6r8AAAAAIAAAAPz8APwAAgAAAAAAAPC/Ahb7y+7Jw+A/AjXvOEVHcv2/AAAAABgAAAD8/AD8AAIAAAAAAADwvwISFD/G3LX7PwKD4seYu5b5PwAAAAAYAAAA/PwA/AACAAAAAAAA8L8CV32utmL/AkAC8BZIUPwY3z8AAAAAASMAAAD8/AD8AAIAAAAAAADwvwLbG3xhMlXzvwI17zhFR3L9vwAAAAA8AAQBZQgIAAAAAAAAAAQIAWUEAAAAAAAAAAAIFAFlCAgAAAAAAAAAEAwBZQgIAAAAAAAAAAwAAWUEAAAAAAAAAAAQFAFlBAAAAAAAAAAAECQBZQQAAAAAAAAAABQYAWUEAAAAAAAAAAAYHAFlBAAAAAAAAAAAHCABZQQAAAAAAAAAACAkAWUEAAAAAAAAAAAkKAFlCAAAAAAAAAAAHCwBZQQAAAAAAAAAABwwAWUEAAAAAAAAAAAMNAFlBAAAAAAAAAAAAAAAAA==</t>
        </r>
      </text>
    </comment>
    <comment ref="A257" authorId="0" shapeId="0" xr:uid="{B0E1AE6C-3179-4845-87CB-CE03A18EDEE0}">
      <text>
        <r>
          <rPr>
            <sz val="9"/>
            <color indexed="81"/>
            <rFont val="MS P ゴシック"/>
            <family val="3"/>
            <charset val="128"/>
          </rPr>
          <t>Insight iXlW00001C0000257R0585671234S00000512P01036LAocjBAQBF1NjaVRlZ2ljLmRhdGEuTW9sZWN1bGUBbwF/ARJTY2lUZWdpYy5Nb2xlY3VsZQAAAQFkAv5qAQAAAAIAAjQYAAAA/PwA/AACAAAAAAAA8L8CRkdy+Q/p/r8CpAG8BRIU278AAAAAGAAAAPz8APwAAgAAAAAAAPC/AkZHcvkP6f6/Ai//If32deI/AAAAABgAAAD8/AD8AAIAAAAAAADwvwIE54wo7Q3xvwKX/5B++zrxPwAAAAAYAAAA/PwA/AACAAAAAAAA8L8CBOeMKO0N8b8C0gDeAgmK7b8AAAAAGAAAAPz8APwAAgAAAAAAAPC/AhI2PL1Slsm/AqQBvAUSFNu/AAAAABgAAAD8/AD8AAIAAAAAAADwvwISNjy9UpbJvwIv/yH99nXiPwAAAAAYAAAA/PwA/AACAAAAAAAA8L8C4QuTqYJR5T8Cl/+Qfvs68T8AAAAAHAAAAPz8APwAAgAAAAAAAPC/AjLmriXkg/g/Ai//If32deI/AAAAABgAAAD8/AD8AAIAAAAAAADwvwIy5q4l5IP4PwKkAbwFEhTbvwAAAAAcAAAA/PwA/AACAAAAAAAA8L8C4QuTqYJR5T8C0gDeAgmK7b8AAAAAIAAAAPz8APwAAgAAAAAAAPC/AjojSnuDLwNAAtIA3gIJiu2/AAAAABwAAAD8/AD8AAIAAAAAAADwvwLE0ytlGWIGwALSAN4CCYrtvwAAAAAYAAAA/PwA/AACAAAAAAAA8L8COiNKe4MvA0ACl/+Qfvs68T8AAAAAOAAEAWUICAAAAAAAAAAECAFlBAAAAAAAAAAACBQBZQgIAAAAAAAAABAMAWUICAAAAAAAAAAMAAFlBAAAAAAAAAAAEBQBZQQAAAAAAAAAABAkAWUEAAAAAAAAAAAUGAFlBAAAAAAAAAAAGBwBZQQAAAAAAAAAABwgAWUEAAAAAAAAAAAgJAFlBAAAAAAAAAAAICgBZQgAAAAAAAAAAAAsAWUEAAAAAAAAAAAcMAFlBAAAAAAAAAAAAAAAAA==</t>
        </r>
      </text>
    </comment>
    <comment ref="A258" authorId="0" shapeId="0" xr:uid="{FFEFBCB6-305E-48FE-BAE2-5C8C237FC28B}">
      <text>
        <r>
          <rPr>
            <sz val="9"/>
            <color indexed="81"/>
            <rFont val="MS P ゴシック"/>
            <family val="3"/>
            <charset val="128"/>
          </rPr>
          <t>Insight iXlW00001C0000258R0585671234S00000514P00844LAocjBAQBF1NjaVRlZ2ljLmRhdGEuTW9sZWN1bGUBbwF/ARJTY2lUZWdpYy5Nb2xlY3VsZQAAAQFkAv5qAQAAAAIAAiwcAAAA/PwA/AACAAAAAAAA8L8CmG4Sg8DK/r8C4umVsgxx3D8AAAAAGAAAAPz8APwAAgAAAAAAAPC/AlYOLbKd7/C/AvH0SlmGOO4/AAAAABgAAAD8/AD8AAIAAAAAAADwvwIcDeAtkKDIvwLi6ZWyDHHcPwAAAAAcAAAA/PwA/AACAAAAAAAA8L8CPb1SliGO5T8C8fRKWYY47j8AAAAAGAAAAPz8APwAAgAAAAAAAPC/AuC+Dpwzovg/AuLplbIMcdw/AAAAABgAAAD8/AD8AAIAAAAAAADwvwLgvg6cM6L4PwIPC7WmecfhvwAAAAAYAAAA/PwA/AACAAAAAAAA8L8CPb1SliGO5T8CiIVa07zj8L8AAAAAGAAAAPz8APwAAgAAAAAAAPC/AhwN4C2QoMi/Ag8LtaZ5x+G/AAAAACQAAAD8/AD8AAIAAAAAAADwvwJWDi2yne/wvwIX2c73U+PwvwAAAAABEQAAAPz8APwAAgAAAAAAAPC/AtbFbTSAtwJAArWmeccpOrK/AAAAAAERAAAA/PwA/AACAAAAAAAA8L8C87BQa5r3CkACexSuR+F6pL8AAAAAJAAEAWUEAAAAAAAAAAAECAFlBAAAAAAAAAAACAwBZQgMAAAAAAAAAAwQAWUEAAAAAAAAAAAQFAFlCAgAAAAAAAAAFBgBZQQAAAAAAAAAABgcAWUICAAAAAAAAAAcCAFlBAAAAAAAAAAAHCABZQQAAAAAAAAAAAAAAAA=</t>
        </r>
      </text>
    </comment>
    <comment ref="A259" authorId="0" shapeId="0" xr:uid="{30736A32-11AF-4624-B9EC-94F327AC0BD2}">
      <text>
        <r>
          <rPr>
            <sz val="9"/>
            <color indexed="81"/>
            <rFont val="MS P ゴシック"/>
            <family val="3"/>
            <charset val="128"/>
          </rPr>
          <t>Insight iXlW00001C0000259R0585671234S00000516P00928LAocjBAQBF1NjaVRlZ2ljLmRhdGEuTW9sZWN1bGUBbwF/ARJTY2lUZWdpYy5Nb2xlY3VsZQAAAQFkAv5qAQAAAAIAAjAYAAAA/PwA/AACAAAAAAAA8L8Cg8DKoUW2+z8Cam/whclU1T8AAAAAHAAAAPz8APwAAgAAAAAAAPC/AoPAyqFFtus/ArU3+MJkquo/AAAAABwAAAD8/AD8AAIAAAAAAADwvwACam/whclU1T8AAAAAGAAAAPz8APwAAgAAAAAAAPC/AAJqb/CFyVTlvwAAAAAYAAAA/PwA/AACAAAAAAAA8L8Cg8DKoUW26z8CtTf4wmSq8r8AAAAAGAAAAPz8APwAAgAAAAAAAPC/AvRsVn2utvs/AkzIBz2bVeW/AAAAABgAAAD8/AD8AAIAAAAAAADwvwKDwMqhRbbrvwK1N/jCZKrqPwAAAAAgAAAA/PwA/AACAAAAAAAA8L8Cg8DKoUW2678CJuSDns2q8r8AAAAAGAAAAPz8APwAAgAAAAAAAPC/AvRsVn2utvu/Ampv8IXJVNU/AAAAABgAAAD8/AD8AAIAAAAAAADwvwL0bFZ9rrb7vwJMyAc9m1XlvwAAAAAYAAAA/PwA/AACAAAAAAAA8L8Cm+Ydp+jIBMACtTf4wmSq6j8AAAAAASMAAAD8/AD8AAIAAAAAAADwvwKb5h2n6MgEQAK1N/jCZKrqPwAAAAAwAAQBZQgIAAAAAAAAAAAUAWUEAAAAAAAAAAAECAFlBAAAAAAAAAAACAwBZQQAAAAAAAAAAAwQAWUEAAAAAAAAAAAQFAFlCAgAAAAAAAAACBgBZQQAAAAAAAAAAAwcAWUIAAAAAAAAAAAYIAFlBAAAAAAAAAAAICQBZQQAAAAAAAAAACggAWUEAAAAAAAAAAAALAFlBAAAAAAAAAAAAAAAAA==</t>
        </r>
      </text>
    </comment>
    <comment ref="A260" authorId="0" shapeId="0" xr:uid="{7A4B5EEA-6718-4B0D-9003-51A4FD5F9850}">
      <text>
        <r>
          <rPr>
            <sz val="9"/>
            <color indexed="81"/>
            <rFont val="MS P ゴシック"/>
            <family val="3"/>
            <charset val="128"/>
          </rPr>
          <t>Insight iXlW00001C0000260R0585671234S00000518P01104LAocjBAQBF1NjaVRlZ2ljLmRhdGEuTW9sZWN1bGUBbwF/ARJTY2lUZWdpYy5Nb2xlY3VsZQAAAQFkAv5qAQAAAAIAAjgcAAAA/PwA/AACAAAAAAAA8L8CthX7y+5JC8ACnDOitDf45L8AAAAAGAAAAPz8APwAAgAAAAAAAPC/AnPXEvJBz/u/AnDOiNLe4NM/AAAAABgAAAD8/AD8AAIAAAAAAADwvwJz1xLyQc/zvwJLWYY41sXhvwAAAAAcAAAA/PwA/AACAAAAAAAA8L8Cx9y1hHzQ178CsJRliGNdrL8AAAAAGAAAAPz8APwAAgAAAAAAAPC/AmPuWkI+6Ou/AjhnRGlv8Ok/AAAAABgAAAD8/AD8AAIAAAAAAADwvwJvEoPAyqEFwAL3l92Th4WqPwAAAAAYAAAA/PwA/AACAAAAAAAA8L8CAW+BBMWPA8ACKjqSy39I8D8AAAAAGAAAAPz8APwAAgAAAAAAAPC/AnGsi9toAOM/Asx/SL99HdS/AAAAACAAAAD8/AD8AAIAAAAAAADwvwLH3LWEfND0PwJsmnecoiPZPwAAAAAgAAAA/PwA/AACAAAAAAAA8L8CDJOpglFJ6z8CXW3F/rJ79L8AAAAAGAAAAPz8APwAAgAAAAAAAPC/AlFrmnecIgJAAvT91HjpJsE/AAAAABgAAAD8/AD8AAIAAAAAAADwvwK/DpwzojQEQAIp7Q2+MJnxPwAAAAAYAAAA/PwA/AACAAAAAAAA8L8CBhIUP8bcCUAC33GKjuTyv78AAAAAGAAAAPz8APwAAgAAAAAAAPC/Aqrx0k1iEABAAlhbsb/snuq/AAAAADwECAFlBAAAAAAAAAAACAwBZQQAAAAAAAAAAAwQAWUEAAAAAAAAAAAQBAFlBAAAAAAAAAAAFAQBZQQAAAAAAAAAABgUAWUEAAAAAAAAAAAEGAFlBAAAAAAAAAAAFAABZQQAAAAAAAAAAAwcAWUEAAAAAAAAAAAcIAFlBAAAAAAAAAAAHCQBZQgAAAAAAAAAACAoAWUEAAAAAAAAAAAoLAFlBAAAAAAAAAAAKDABZQQAAAAAAAAAACg0AWUEAAAAAAAAAAAAAAAA</t>
        </r>
      </text>
    </comment>
    <comment ref="A261" authorId="0" shapeId="0" xr:uid="{97EF355D-6299-4643-A1A9-16033A5B145E}">
      <text>
        <r>
          <rPr>
            <sz val="9"/>
            <color indexed="81"/>
            <rFont val="MS P ゴシック"/>
            <family val="3"/>
            <charset val="128"/>
          </rPr>
          <t>Insight iXlW00001C0000261R0585671234S00000520P01176LAocjBAQBF1NjaVRlZ2ljLmRhdGEuTW9sZWN1bGUBbwF/ARJTY2lUZWdpYy5Nb2xlY3VsZQAAAQFkAv5qAQAAAAIAAjwYAAAA/PwA/AACAAAAAAAA8L8COUVHcvkP/j8C7MA5I0p7w78AAAAAGAAAAPz8APwAAgAAAAAAAPC/Aq7YX3ZPHvE/AqwcWmQ739s/AAAAABwAAAD8/AD8AAIAAAAAAADwvwKKsOHplbLQPwLswDkjSnvDvwAAAAAYAAAA/PwA/AACAAAAAAAA8L8CXLG/7J484j8CLNSa5h2n8b8AAAAAGAAAAPz8APwAAgAAAAAAAPC/Aq7YX3ZPHvk/AizUmuYdp/G/AAAAABgAAAD8/AD8AAIAAAAAAADwvwL8qfHSTWIEQALUmuYdp+jiPwAAAAAYAAAA/PwA/AACAAAAAAAA8L8CQmDl0CLbBkACz4jS3uAL178AAAAAHAAAAPz8APwAAgAAAAAAAPC/As+I0t7gCwZAAiZ1ApoIG/k/AAAAABgAAAD8/AD8AAIAAAAAAADwvwLZX3ZPHhbmvwJuowG8BRLEPwAAAAAgAAAA/PwA/AACAAAAAAAA8L8CI9v5fmq87L8CKVyPwvUo8j8AAAAAIAAAAPz8APwAAgAAAAAAAPC/AnS1FfvL7va/AqK0N/jCZOC/AAAAABgAAAD8/AD8AAIAAAAAAADwvwLCqKROQBMDwAKnCkYldQLKvwAAAAAYAAAA/PwA/AACAAAAAAAA8L8CB1+YTBWMBcACZF3cRgN48r8AAAAAGAAAAPz8APwAAgAAAAAAAPC/ApGg+DHmrgrAAmiz6nO1Fbs/AAAAABgAAAD8/AD8AAIAAAAAAADwvwJDHOviNpoAwAKSXP5D+u3nPwAAAAABEAAEAWUEAAAAAAAAAAAECAFlBAAAAAAAAAAACAwBZQQAAAAAAAAAAAwQAWUEAAAAAAAAAAAQAAFlBAAAAAAAAAAAFAABZQQAAAAAAAAAABgUAWUEAAAAAAAAAAAAGAFlBAAAAAAAAAAAFBwBZQQAAAAAAAAAAAggAWUEAAAAAAAAAAAgJAFlCAAAAAAAAAAAICgBZQQAAAAAAAAAACgsAWUEAAAAAAAAAAAsMAFlBAAAAAAAAAAALDQBZQQAAAAAAAAAACw4AWUEAAAAAAAAAAAAAAAA</t>
        </r>
      </text>
    </comment>
    <comment ref="A262" authorId="0" shapeId="0" xr:uid="{8345B3CA-7B9D-4639-B89B-666B185AFB88}">
      <text>
        <r>
          <rPr>
            <sz val="9"/>
            <color indexed="81"/>
            <rFont val="MS P ゴシック"/>
            <family val="3"/>
            <charset val="128"/>
          </rPr>
          <t>Insight iXlW00001C0000262R0585671234S00000522P01036LAocjBAQBF1NjaVRlZ2ljLmRhdGEuTW9sZWN1bGUBbwF/ARJTY2lUZWdpYy5Nb2xlY3VsZQAAAQFkAv5qAQAAAAIAAjQcAAAA/PwA/AACAAAAAAAA8L8C0m9fB84ZB0ACwOyePCzUwj8AAAAAGAAAAPz8APwAAgAAAAAAAPC/Au7rwDkjSv4/AuSDns2qz6U/AAAAABgAAAD8/AD8AAIAAAAAAADwvwLu68A5I0r2PwJF2PD0SlnqvwAAAAAYAAAA/PwA/AACAAAAAAAA8L8CzBDHuriN2j8CGQRWDi2y478AAAAAIAAAAPz8APwAAgAAAAAAAPC/AmKh1jTvONm/AsZtNIC3QPO/AAAAABgAAAD8/AD8AAIAAAAAAADwvwJd/kP67ev0vwKwcmiR7XzpvwAAAAAYAAAA/PwA/AACAAAAAAAA8L8C1udqK/aX9r8C8tJNYhBYyT8AAAAAGAAAAPz8APwAAgAAAAAAAPC/Ah6n6Egu//+/AuomMQisHPA/AAAAABgAAAD8/AD8AAIAAAAAAADwvwLGbTSAt0ADwAJWDi2yne+3PwAAAAAYAAAA/PwA/AACAAAAAAAA8L8Csp3vp8ZL478CTvOOU3Qk6T8AAAAAHAAAAPz8APwAAgAAAAAAAPC/AqwcWmQ739M/AqjGSzeJQdg/AAAAABwAAAD8/AD8AAIAAAAAAADwvwK+MJkqGJXzPwJO845TdCTpPwAAAAABEQAAAPz8APwAAgAAAAAAAPC/AjnWxW00gA1AAmyad5yiI7m/AAAAADgABAFlBAAAAAAAAAAABAgBZQQAAAAAAAAAAAgMAWUIDAAAAAAAAAAMEAFlBAAAAAAAAAAAEBQBZQQAAAAAAAAAABQYAWUEAAAAAAAAAAAYHAFlBAAAAAAAAAAAHCABZQQAAAAAAAAAACAYAWUEAAAAAAAAAAAYJAFlBAAAAAAAAAAAJCgBZQQAAAAAAAAAACgMAWUEAAAAAAAAAAAoLAFlBAAAAAAAAAAALAQBZQgMAAAAAAAAAAAAAAA=</t>
        </r>
      </text>
    </comment>
    <comment ref="A263" authorId="0" shapeId="0" xr:uid="{B0BFE7E7-5B28-4447-A266-636E43F3CD57}">
      <text>
        <r>
          <rPr>
            <sz val="9"/>
            <color indexed="81"/>
            <rFont val="MS P ゴシック"/>
            <family val="3"/>
            <charset val="128"/>
          </rPr>
          <t>Insight iXlW00001C0000263R0585671234S00000524P01020LAocjBAQBF1NjaVRlZ2ljLmRhdGEuTW9sZWN1bGUBbwF/ARJTY2lUZWdpYy5Nb2xlY3VsZQAAAQFkAv5qAQAAAAIAAjQYAAAA/PwA/AACAAAAAAAA8L8C5x2n6EiuBEACcT0K16NwzT8AAAAAHAAAAPz8APwAAgAAAAAAAPC/As47TtGRXPk/AnE9CtejcM0/AAAAABgAAAD8/AD8AAIAAAAAAADwvwIooImw4envPwI6tMh2vp/wPwAAAAAYAAAA/PwA/AACAAAAAAAA8L8CnoAmwoanpz8CXI/C9Shc5z8AAAAAGAAAAPz8APwAAgAAAAAAAPC/AnpYqDXNO+q/Aq5H4XoUrvM/AAAAABgAAAD8/AD8AAIAAAAAAADwvwJ/jLlrCfn6vwJcj8L1KFznPwAAAAAYAAAA/PwA/AACAAAAAAAA8L8Cf4y5awn5+r8CSOF6FK5H0b8AAAAAHAAAAPz8APwAAgAAAAAAAPC/AplMFYxKagTAAqRwPQrXo+i/AAAAABgAAAD8/AD8AAIAAAAAAADwvwJ6WKg1zTvqvwKkcD0K16PovwAAAAAYAAAA/PwA/AACAAAAAAAA8L8CnoAmwoanpz8CSOF6FK5H0b8AAAAAGAAAAPz8APwAAgAAAAAAAPC/AiigibDh6e8/ArtJDAIrh+K/AAAAACAAAAD8/AD8AAIAAAAAAADwvwKfPCzUmub0PwLswDkjSnv4vwAAAAABEQAAAPz8APwAAgAAAAAAAPC/Ak2EDU+vFAtAAryWkA96NsO/AAAAADQABAFlBAAAAAAAAAAABAgBZQQAAAAAAAAAAAgMAWUEAAAAAAAAAAAMEAFlCAwAAAAAAAAAEBQBZQQAAAAAAAAAABQYAWUIDAAAAAAAAAAYHAFlBAAAAAAAAAAAGCABZQQAAAAAAAAAACAkAWUICAAAAAAAAAAkDAFlBAAAAAAAAAAAJCgBZQQAAAAAAAAAACgEAWUEAAAAAAAAAAAoLAFlCAAAAAAAAAAAAAAAAA==</t>
        </r>
      </text>
    </comment>
    <comment ref="A264" authorId="0" shapeId="0" xr:uid="{4D158DA3-3DD4-4CFB-A641-FA2504D1DE4D}">
      <text>
        <r>
          <rPr>
            <sz val="9"/>
            <color indexed="81"/>
            <rFont val="MS P ゴシック"/>
            <family val="3"/>
            <charset val="128"/>
          </rPr>
          <t>Insight iXlW00001C0000264R0585671234S00000526P01268LAocjBAQBF1NjaVRlZ2ljLmRhdGEuTW9sZWN1bGUBbwF/ARJTY2lUZWdpYy5Nb2xlY3VsZQAAAQFkAv5qAQAAAAIAAgEQGAAAAPz8APwAAgAAAAAAAPC/Apm7lpAPeuo/Aqw+V1uxv/q/AAAAABwAAAD8/AD8AAIAAAAAAADwvwLNXUvIBz39PwKsPldbsb/6vwAAAAAYAAAA/PwA/AACAAAAAAAA8L8C5q4l5IOeAkAC1LzjFB3J6b8AAAAAGAAAAPz8APwAAgAAAAAAAPC/AjJ3LSEf9NQ/AtS84xQdyem/AAAAABgAAAD8/AD8AAIAAAAAAADwvwKZu5aQD3rqPwL8OnDOiNKuPwAAAAAYAAAA/PwA/AACAAAAAAAA8L8CzV1LyAc9/T8C/DpwzojSrj8AAAAAGAAAAPz8APwAAgAAAAAAAPC/AixlGeJYFwFAAucdp+hILvA/AAAAABwAAAD8/AD8AAIAAAAAAADwvwLNXUvIBz31PwKgibDh6ZX5PwAAAAAcAAAA/PwA/AACAAAAAAAA8L8CguLHmLuW4D8C5x2n6Egu8D8AAAAAGAAAAPz8APwAAgAAAAAAAPC/AjerPldbsdu/AnKKjuTyH/U/AAAAABgAAAD8/AD8AAIAAAAAAADwvwJVMCqpE9DyvwJm9+RhodbkPwAAAAAYAAAA/PwA/AACAAAAAAAA8L8Cf4y5awn57r8CXf5D+u3r1L8AAAAAGAAAAPz8APwAAgAAAAAAAPC/Ajj4wmSqYPu/AqwcWmQ73++/AAAAABgAAAD8/AD8AAIAAAAAAADwvwLrc7UV+0sFwAKWQ4ts5/vlvwAAAAAYAAAA/PwA/AACAAAAAAAA8L8C9ihcj8L1BsAC/mX35GGh0j8AAAAAGAAAAPz8APwAAgAAAAAAAPC/AjLmriXkAwHAAn3Qs1n1ue4/AAAAAAESAAQBZQQAAAAAAAAAAAAMAWUEAAAAAAAAAAAECAFlBAAAAAAAAAAACBQBZQQAAAAAAAAAABAMAWUEAAAAAAAAAAAQFAFlCAgAAAAAAAAAFBgBZQQAAAAAAAAAABgcAWUICAAAAAAAAAAcIAFlBAAAAAAAAAAAIBABZQQAAAAAAAAAACAkAWUEAAAAAAAAAAAkKAFlBAAAAAAAAAAAKCwBZQgMAAAAAAAAACwwAWUEAAAAAAAAAAAwNAFlCAgAAAAAAAAANDgBZQQAAAAAAAAAADg8AWUICAAAAAAAAAA8KAFlBAAAAAAAAAAAAAAAAA==</t>
        </r>
      </text>
    </comment>
    <comment ref="A265" authorId="0" shapeId="0" xr:uid="{255DDF85-EC1E-40D1-A569-E4D4BE7F04E4}">
      <text>
        <r>
          <rPr>
            <sz val="9"/>
            <color indexed="81"/>
            <rFont val="MS P ゴシック"/>
            <family val="3"/>
            <charset val="128"/>
          </rPr>
          <t>Insight iXlW00001C0000265R0585671234S00000528P01176LAocjBAQBF1NjaVRlZ2ljLmRhdGEuTW9sZWN1bGUBbwF/ARJTY2lUZWdpYy5Nb2xlY3VsZQAAAQFkAv5qAQAAAAIAAjwYAAAA/PwA/AACAAAAAAAA8L8CbJp3nKIj+L8CdnEbDeAt3L8AAAAAHAAAAPz8APwAAgAAAAAAAPC/AmpN845TdOC/Ald9rrZif9W/AAAAABgAAAD8/AD8AAIAAAAAAADwvwKF61G4HoW7vwJa9bnaiv3zvwAAAAAcAAAA/PwA/AACAAAAAAAA8L8CgEi/fR04678CGQRWDi2y/r8AAAAAGAAAAPz8APwAAgAAAAAAAPC/AvOwUGuad/u/AhkEVg4tsva/AAAAABgAAAD8/AD8AAIAAAAAAADwvwKGWtO84xSNvwLYgXNGlPbgPwAAAAAYAAAA/PwA/AACAAAAAAAA8L8CldQJaCJsAcACqaROQBNh0z8AAAAAIAAAAPz8APwAAgAAAAAAAPC/Ai6QoPgx5v2/AjlFR3L5D/Q/AAAAACAAAAD8/AD8AAIAAAAAAADwvwJzaJHtfD8JwAJSuB6F61G4PwAAAAAYAAAA/PwA/AACAAAAAAAA8L8ClrIMcayL7z8C2IFzRpT24D8AAAAAHAAAAPz8APwAAgAAAAAAAPC/Atqs+lxtxfc/Ald9rrZif9W/AAAAABgAAAD8/AD8AAIAAAAAAADwvwJtVn2utuIDQAJXfa62Yn/VvwAAAAAYAAAA/PwA/AACAAAAAAAA8L8CbVZ9rrbiB0ACutqK/WX34D8AAAAAGAAAAPz8APwAAgAAAAAAAPC/Am1Wfa624gNAAp/Nqs/VVvY/AAAAABgAAAD8/AD8AAIAAAAAAADwvwJLWYY41sX3PwKfzarP1Vb2PwAAAAABEAAEAWUEAAAAAAAAAAAECAFlBAAAAAAAAAAACAwBZQgIAAAAAAAAAAwQAWUEAAAAAAAAAAAQAAFlCAgAAAAAAAAABBQBZQQAAAAAAAAAAAAYAWUEAAAAAAAAAAAYHAFlBAAAAAAAAAAAGCABZQgAAAAAAAAAABQkAWUEAAAAAAAAAAAkKAFlCAwAAAAAAAAAKCwBZQQAAAAAAAAAACwwAWUICAAAAAAAAAAwNAFlBAAAAAAAAAAANDgBZQgIAAAAAAAAADgkAWUEAAAAAAAAAAAAAAAA</t>
        </r>
      </text>
    </comment>
    <comment ref="A266" authorId="0" shapeId="0" xr:uid="{4538AF0D-118D-4C5F-9045-C734E6AD3C1A}">
      <text>
        <r>
          <rPr>
            <sz val="9"/>
            <color indexed="81"/>
            <rFont val="MS P ゴシック"/>
            <family val="3"/>
            <charset val="128"/>
          </rPr>
          <t>Insight iXlW00001C0000266R0585671234S00000530P01268LAocjBAQBF1NjaVRlZ2ljLmRhdGEuTW9sZWN1bGUBbwF/ARJTY2lUZWdpYy5Nb2xlY3VsZQAAAQFkAv5qAQAAAAIAAgEQGAAAAPz8APwAAgAAAAAAAPC/Apm7lpAPeuo/Aqw+V1uxv/q/AAAAABwAAAD8/AD8AAIAAAAAAADwvwLNXUvIBz39PwKsPldbsb/6vwAAAAAYAAAA/PwA/AACAAAAAAAA8L8C5q4l5IOeAkAC1LzjFB3J6b8AAAAAGAAAAPz8APwAAgAAAAAAAPC/AjJ3LSEf9NQ/AtS84xQdyem/AAAAABgAAAD8/AD8AAIAAAAAAADwvwKZu5aQD3rqPwL8OnDOiNKuPwAAAAAYAAAA/PwA/AACAAAAAAAA8L8CzV1LyAc9/T8C/DpwzojSrj8AAAAAGAAAAPz8APwAAgAAAAAAAPC/AixlGeJYFwFAAucdp+hILvA/AAAAABwAAAD8/AD8AAIAAAAAAADwvwLNXUvIBz31PwKgibDh6ZX5PwAAAAAcAAAA/PwA/AACAAAAAAAA8L8CguLHmLuW4D8C5x2n6Egu8D8AAAAAGAAAAPz8APwAAgAAAAAAAPC/AjerPldbsdu/AnKKjuTyH/U/AAAAABgAAAD8/AD8AAIAAAAAAADwvwJVMCqpE9DyvwJm9+RhodbkPwAAAAAYAAAA/PwA/AACAAAAAAAA8L8Cf4y5awn57r8CXf5D+u3r1L8AAAAAGAAAAPz8APwAAgAAAAAAAPC/Ajj4wmSqYPu/AqwcWmQ73++/AAAAABwAAAD8/AD8AAIAAAAAAADwvwLrc7UV+0sFwAKWQ4ts5/vlvwAAAAAYAAAA/PwA/AACAAAAAAAA8L8C9ihcj8L1BsAC/mX35GGh0j8AAAAAGAAAAPz8APwAAgAAAAAAAPC/AjLmriXkAwHAAn3Qs1n1ue4/AAAAAAESAAQBZQQAAAAAAAAAAAAMAWUEAAAAAAAAAAAECAFlBAAAAAAAAAAACBQBZQQAAAAAAAAAABAMAWUEAAAAAAAAAAAQFAFlCAgAAAAAAAAAFBgBZQQAAAAAAAAAABgcAWUICAAAAAAAAAAcIAFlBAAAAAAAAAAAIBABZQQAAAAAAAAAACAkAWUEAAAAAAAAAAAkKAFlBAAAAAAAAAAAKCwBZQgMAAAAAAAAACwwAWUEAAAAAAAAAAAwNAFlCAgAAAAAAAAANDgBZQQAAAAAAAAAADg8AWUICAAAAAAAAAA8KAFlBAAAAAAAAAAAAAAAAA==</t>
        </r>
      </text>
    </comment>
    <comment ref="A267" authorId="0" shapeId="0" xr:uid="{9CE791D4-D66E-4FF2-8716-E9210B0F24C1}">
      <text>
        <r>
          <rPr>
            <sz val="9"/>
            <color indexed="81"/>
            <rFont val="MS P ゴシック"/>
            <family val="3"/>
            <charset val="128"/>
          </rPr>
          <t>Insight iXlW00001C0000267R0585671234S00000532P01104LAocjBAQBF1NjaVRlZ2ljLmRhdGEuTW9sZWN1bGUBbwF/ARJTY2lUZWdpYy5Nb2xlY3VsZQAAAQFkAv5qAQAAAAIAAjgYAAAA/PwA/AACAAAAAAAA8L8C+aBns+pz5z8CW0I+6Nms1j8AAAAAHAAAAPz8APwAAgAAAAAAAPC/AgjOGVHaG+Q/Aj/G3LWEfOS/AAAAABgAAAD8/AD8AAIAAAAAAADwvwIIPZtVn6v4PwKOl24Sg8DwvwAAAAAcAAAA/PwA/AACAAAAAAAA8L8CHHxhMlWwAUACU5YhjnVx078AAAAAGAAAAPz8APwAAgAAAAAAAPC/Ajj4wmSqYPs/Alr1udqK/eE/AAAAABgAAAD8/AD8AAIAAAAAAADwvwIawFsgQfEAQAIi/fZ14Jz3PwAAAAAcAAAA/PwA/AACAAAAAAAA8L8C9rnaiv3lCEACm+Ydp+hI+T8AAAAAGAAAAPz8APwAAgAAAAAAAPC/Au/Jw0Ktac6/AiBj7lpCPvK/AAAAABgAAAD8/AD8AAIAAAAAAADwvwKA2T15WKjxvwI/xty1hHzkvwAAAAAYAAAA/PwA/AACAAAAAAAA8L8CgNk9eVio8b8CgnNGlPYG1z8AAAAAGAAAAPz8APwAAgAAAAAAAPC/AsE5I0p7g/+/AsE5I0p7g+s/AAAAABgAAAD8/AD8AAIAAAAAAADwvwI6I0p7g68GwAKCc0aU9gbXPwAAAAAcAAAA/PwA/AACAAAAAAAA8L8COiNKe4OvBsACP8bctYR85L8AAAAAGAAAAPz8APwAAgAAAAAAAPC/AjLmriXkg/+/AiBj7lpCPvK/AAAAADwABAFlBAAAAAAAAAAABAgBZQQAAAAAAAAAAAgMAWUICAAAAAAAAAAMEAFlBAAAAAAAAAAAEAABZQgIAAAAAAAAABAUAWUEAAAAAAAAAAAUGAFlBAAAAAAAAAAABBwBZQQAAAAAAAAAABwgAWUEAAAAAAAAAAAgJAFlCAwAAAAAAAAAJCgBZQQAAAAAAAAAACgsAWUICAAAAAAAAAAsMAFlBAAAAAAAAAAAMDQBZQgIAAAAAAAAADQgAWUEAAAAAAAAAAAAAAAA</t>
        </r>
      </text>
    </comment>
    <comment ref="A268" authorId="0" shapeId="0" xr:uid="{BC019CEE-9716-4091-B366-49BECA50219B}">
      <text>
        <r>
          <rPr>
            <sz val="9"/>
            <color indexed="81"/>
            <rFont val="MS P ゴシック"/>
            <family val="3"/>
            <charset val="128"/>
          </rPr>
          <t>Insight iXlW00001C0000268R0585671234S00000534P01320LAocjBAQBF1NjaVRlZ2ljLmRhdGEuTW9sZWN1bGUBbwF/ARJTY2lUZWdpYy5Nb2xlY3VsZQAAAQFkAv5qAQAAAAIAAgERGAAAAPz8APwAAgAAAAAAAPC/AnlYqDXNO/G/AsSxLm6jAfM/AAAAABgAAAD8/AD8AAIAAAAAAADwvwIiH/RsVn39vwJTliGOdXHhPwAAAAAYAAAA/PwA/AACAAAAAAAA8L8CGJXUCWgiAMACCmgibHh6+D8AAAAAGAAAAPz8APwAAgAAAAAAAPC/Amx4eqUsQwbAAh6n6Egu/8k/AAAAABgAAAD8/AD8AAIAAAAAAADwvwIhH/RsVn31vwJhVFInoInUvwAAAAAgAAAA/PwA/AACAAAAAAAA8L8C9P3UeOmmB8AC+g/pt68D6b8AAAAAIAAAAPz8APwAAgAAAAAAAPC/Avkx5q4lZAzAAv32deCcEes/AAAAABgAAAD8/AD8AAIAAAAAAADwvwKFfNCzWfXVvwJhVFInoInUvwAAAAAYAAAA/PwA/AACAAAAAAAA8L8CbqMBvAUSxD8CWvW52or98r8AAAAAGAAAAPz8APwAAgAAAAAAAPC/Am40gLdAgvI/Alr1udqK/fK/AAAAABgAAAD8/AD8AAIAAAAAAADwvwJuNIC3QIL6PwJhVFInoInUvwAAAAAYAAAA/PwA/AACAAAAAAAA8L8CbjSAt0CC8j8CU5YhjnVx4T8AAAAAGAAAAPz8APwAAgAAAAAAAPC/AvcGX5hMFcQ/AlOWIY51ceE/AAAAABgAAAD8/AD8AAIAAAAAAADwvwI3GsBbIEEFQAJhVFInoInUvwAAAAAkAAAA/PwA/AACAAAAAAAA8L8CNxrAWyBBBUAC0NVW7C+75T8AAAAAJAAAAPz8APwAAgAAAAAAAPC/AjcawFsgQQ1AAmFUUiegidS/AAAAACQAAAD8/AD8AAIAAAAAAADwvwI3GsBbIEEFQAIYldQJaCL1vwAAAAABEgQAAWUEAAAAAAAAAAAIBAFlBAAAAAAAAAAADAQBZQQAAAAAAAAAAAQQAWUEAAAAAAAAAAAMFAFlCAAAAAAAAAAADBgBZQQAAAAAAAAAABAcAWUEAAAAAAAAAAAcIAFlCAwAAAAAAAAAICQBZQQAAAAAAAAAACQoAWUICAAAAAAAAAAoLAFlBAAAAAAAAAAALDABZQgIAAAAAAAAADAcAWUEAAAAAAAAAAAoNAFlBAAAAAAAAAAAAAgBZQQAAAAAAAAAADQ4AWUEAAAAAAAAAAA0PAFlBAAAAAAAAAAANAEQAWUEAAAAAAAAAAAAAAAA</t>
        </r>
      </text>
    </comment>
    <comment ref="A269" authorId="0" shapeId="0" xr:uid="{AF929E99-C403-4070-87A0-53D67BAB4F8E}">
      <text>
        <r>
          <rPr>
            <sz val="9"/>
            <color indexed="81"/>
            <rFont val="MS P ゴシック"/>
            <family val="3"/>
            <charset val="128"/>
          </rPr>
          <t>Insight iXlW00001C0000269R0585671234S00000536P01176LAocjBAQBF1NjaVRlZ2ljLmRhdGEuTW9sZWN1bGUBbwF/ARJTY2lUZWdpYy5Nb2xlY3VsZQAAAQFkAv5qAQAAAAIAAjwYAAAA/PwA/AACAAAAAAAA8L8CNYC3QILi/T8C2qz6XG3Frr8AAAAAHAAAAPz8APwAAgAAAAAAAPC/Am6jAbwFEgZAAqabxCCwcuC/AAAAABgAAAD8/AD8AAIAAAAAAADwvwLdtYR80LMJQAJU46WbxCDYPwAAAAAYAAAA/PwA/AACAAAAAAAA8L8CidLe4AuTAkACZTvfT42X6j8AAAAAGAAAAPz8APwAAgAAAAAAAPC/AlMnoImw4eE/AnZxGw3gLfC/AAAAABgAAAD8/AD8AAIAAAAAAADwvwKqE9BE2PD4PwJ2cRsN4C3wvwAAAAAYAAAA/PwA/AACAAAAAAAA8L8CqRPQRNjw8D8CxNMrZRni4D8AAAAAHAAAAPz8APwAAgAAAAAAAPC/AvA4RUdy+c8/Atqs+lxtxa6/AAAAABgAAAD8/AD8AAIAAAAAAADwvwIAkX77OnDmvwKsHFpkO9/PPwAAAAAgAAAA/PwA/AACAAAAAAAA8L8CLGUZ4lgX7b8C4L4OnDOi8z8AAAAAIAAAAPz8APwAAgAAAAAAAPC/Anl6pSxDHPe/AqYsQxzr4tq/AAAAABgAAAD8/AD8AAIAAAAAAADwvwILtaZ5xykDwALRItv5fmq8vwAAAAAYAAAA/PwA/AACAAAAAAAA8L8CikFg5dCiBcACPE7RkVz+8L8AAAAAGAAAAPz8APwAAgAAAAAAAPC/AhODwMqhxQrAAvLSTWIQWMk/AAAAABgAAAD8/AD8AAIAAAAAAADwvwLG/rJ78rAAwALiehSuR+HqPwAAAAABEAAEAWUEAAAAAAAAAAAECAFlBAAAAAAAAAAACAwBZQQAAAAAAAAAAAwAAWUEAAAAAAAAAAAQFAFlBAAAAAAAAAAAFAABZQQAAAAAAAAAAAAYAWUEAAAAAAAAAAAYHAFlBAAAAAAAAAAAHBABZQQAAAAAAAAAABwgAWUEAAAAAAAAAAAgJAFlCAAAAAAAAAAAICgBZQQAAAAAAAAAACgsAWUEAAAAAAAAAAAsMAFlBAAAAAAAAAAALDQBZQQAAAAAAAAAACw4AWUEAAAAAAAAAAAAAAAA</t>
        </r>
      </text>
    </comment>
    <comment ref="A270" authorId="0" shapeId="0" xr:uid="{F19F1118-B3E6-46DB-AEF4-703707D7E5E2}">
      <text>
        <r>
          <rPr>
            <sz val="9"/>
            <color indexed="81"/>
            <rFont val="MS P ゴシック"/>
            <family val="3"/>
            <charset val="128"/>
          </rPr>
          <t>Insight iXlW00001C0000270R0585671234S00000538P01072LAocjBAQBF1NjaVRlZ2ljLmRhdGEuTW9sZWN1bGUBbwF/ARJTY2lUZWdpYy5Nb2xlY3VsZQAAAQFkAv5qAQAAAAIAAjgYAAAA/PwA/AACAAAAAAAA8L8CWRe30QDe/T8C3GgAb4EEtT8AAAAAGAAAAPz8APwAAgAAAAAAAPC/AlkXt9EA3vU/Amiz6nO1Fem/AAAAABwAAAD8/AD8AAIAAAAAAADwvwJkXdxGA3jXPwJKDAIrhxbpvwAAAAAYAAAA/PwA/AACAAAAAAAA8L8COUVHcvkPwb8C3GgAb4EEtT8AAAAAGAAAAPz8APwAAgAAAAAAAPC/AmRd3EYDeNc/Ap/Nqs/VVu4/AAAAABgAAAD8/AD8AAIAAAAAAADwvwJZF7fRAN71PwKfzarP1VbuPwAAAAAkAAAA/PwA/AACAAAAAAAA8L8CrYvbaADvBkAC3GgAb4EEtT8AAAAAGAAAAPz8APwAAgAAAAAAAPC/AqfoSC7/IfK/AtxoAG+BBLU/AAAAABgAAAD8/AD8AAIAAAAAAADwvwJGR3L5D+n0vwL99nXgnBHxPwAAAAAYAAAA/PwA/AACAAAAAAAA8L8CL90kBoGVAMACTvOOU3Qk2z8AAAAAGAAAAPz8APwAAgAAAAAAAPC/AkZHcvkP6fS/AqYsQxzr4uy/AAAAABwAAAD8/AD8AAIAAAAAAADwvwJ+jLlrCfkBwAIK+aBns+rzvwAAAAABEQAAAPz8APwAAgAAAAAAAPC/AhPyQc9mVQ1AAp5eKcsQx7q/AAAAAAERAAAA/PwA/AACAAAAAAAA8L8CmG4Sg8DKEkACJ8KGp1fKsr8AAAAANAAEAWUICAAAAAAAAAAECAFlBAAAAAAAAAAACAwBZQgIAAAAAAAAAAwQAWUEAAAAAAAAAAAQFAFlCAgAAAAAAAAAFAABZQQAAAAAAAAAAAAYAWUEAAAAAAAAAAAMHAFlBAAAAAAAAAAAHCABZQQAAAAAAAAAACAkAWUEAAAAAAAAAAAkHAFlBAAAAAAAAAAAHCgBZQQAAAAAAAAAACgsAWUEAAAAAAAAAAAAAAAA</t>
        </r>
      </text>
    </comment>
    <comment ref="A271" authorId="0" shapeId="0" xr:uid="{09613A2B-BADD-4AE3-9E24-46D427E23024}">
      <text>
        <r>
          <rPr>
            <sz val="9"/>
            <color indexed="81"/>
            <rFont val="MS P ゴシック"/>
            <family val="3"/>
            <charset val="128"/>
          </rPr>
          <t>Insight iXlW00001C0000271R0585671234S00000540P01268LAocjBAQBF1NjaVRlZ2ljLmRhdGEuTW9sZWN1bGUBbwF/ARJTY2lUZWdpYy5Nb2xlY3VsZQAAAQFkAv5qAQAAAAIAAgEQGAAAAPz8APwAAgAAAAAAAPC/AqRwPQrXIwPAAiWX/5B+++K/AAAAABwAAAD8/AD8AAIAAAAAAADwvwKkcD0K1yMDwAKTy39Iv335vwAAAAAYAAAA/PwA/AACAAAAAAAA8L8CBoGVQ4ts+L8CyeU/pN++AMAAAAAAGAAAAPz8APwAAgAAAAAAAPC/AgaBlUOLbPi/AiS5/If027e/AAAAABgAAAD8/AD8AAIAAAAAAADwvwKKQWDl0CLlvwIll/+QfvvivwAAAAAYAAAA/PwA/AACAAAAAAAA8L8CikFg5dAi5b8Ck8t/SL99+b8AAAAAGAAAAPz8APwAAgAAAAAAAPC/AintDb4wmdI/Ah44Z0Rpb/6/AAAAABwAAAD8/AD8AAIAAAAAAADwvwIIzhlR2hvsPwKSy39Iv33xvwAAAAAcAAAA/PwA/AACAAAAAAAA8L8CKe0NvjCZ0j8CHHxhMlUw0r8AAAAAGAAAAPz8APwAAgAAAAAAAPC/Ao0o7Q2+MOM/Ai4hH/RsVuU/AAAAABgAAAD8/AD8AAIAAAAAAADwvwKRD3o2qz75PwI8TtGRXP7rPwAAAAAYAAAA/PwA/AACAAAAAAAA8L8CHHxhMlUw/j8CvJaQD3o2/T8AAAAAGAAAAPz8APwAAgAAAAAAAPC/Al1txf6ye/M/AiKOdXEbjQRAAAAAABgAAAD8/AD8AAIAAAAAAADwvwKXkA96NqvOPwIX2c73U+MCQAAAAAAYAAAA/PwA/AACAAAAAAAA8L8Ch6dXyjLEsb8CkML1KFyP9j8AAAAAJAAAAPz8APwAAgAAAAAAAPC/AigPC7Wm+QFAAiqpE9BE2MA/AAAAAAESAAQBZQQAAAAAAAAAAAAMAWUEAAAAAAAAAAAECAFlBAAAAAAAAAAACBQBZQQAAAAAAAAAABAMAWUEAAAAAAAAAAAQFAFlCAgAAAAAAAAAFBgBZQQAAAAAAAAAABgcAWUICAAAAAAAAAAcIAFlBAAAAAAAAAAAIBABZQQAAAAAAAAAACAkAWUEAAAAAAAAAAAkKAFlCAwAAAAAAAAAKCwBZQQAAAAAAAAAACwwAWUICAAAAAAAAAAwNAFlBAAAAAAAAAAANDgBZQgIAAAAAAAAADgkAWUEAAAAAAAAAAAoPAFlBAAAAAAAAAAAAAAAAA==</t>
        </r>
      </text>
    </comment>
    <comment ref="A272" authorId="0" shapeId="0" xr:uid="{611971C0-6990-493D-8413-FBC6F723A87F}">
      <text>
        <r>
          <rPr>
            <sz val="9"/>
            <color indexed="81"/>
            <rFont val="MS P ゴシック"/>
            <family val="3"/>
            <charset val="128"/>
          </rPr>
          <t>Insight iXlW00001C0000272R0585671234S00000542P01252LAocjBAQBF1NjaVRlZ2ljLmRhdGEuTW9sZWN1bGUBbwF/ARJTY2lUZWdpYy5Nb2xlY3VsZQAAAQFkAv5qAQAAAAIAAgEQGAAAAPz8APwAAgAAAAAAAPC/Arfz/dR46QDAArN78rBQa94/AAAAABgAAAD8/AD8AAIAAAAAAADwvwIrhxbZzvfzvwLaPXlYqDXvPwAAAAAYAAAA/PwA/AACAAAAAAAA8L8CppvEILBy2L8Cs3vysFBr3j8AAAAAGAAAAPz8APwAAgAAAAAAAPC/AqabxCCwcti/AifChqdXyuC/AAAAABgAAAD8/AD8AAIAAAAAAADwvwIrhxbZzvfzvwITYcPTK2XwvwAAAAABEAAAAPz8APwAAgAAAAAAAPC/Arfz/dR46QDAAifChqdXyuC/AAAAACAAAAD8/AD8AAIAAAAAAADwvwLZzvdT46UDwALLMsSxLm73vwAAAAAgAAAA/PwA/AACAAAAAAAA8L8CJ8KGp1fKCMAC1QloImx41r8AAAAAHAAAAPz8APwAAgAAAAAAAPC/AnsUrkfheqS/AqRwPQrXo/Y/AAAAABgAAAD8/AD8AAIAAAAAAADwvwLu68A5I0rjPwJ3Tx4Wak3TPwAAAAAYAAAA/PwA/AACAAAAAAAA8L8Cklz+Q/rt8z8C9wZfmEwV8T8AAAAAGAAAAPz8APwAAgAAAAAAAPC/Arn8h/Tb1wFAArFQa5p3nOw/AAAAABgAAAD8/AD8AAIAAAAAAADwvwLc14FzRpQEQALUK2UZ4linvwAAAAAYAAAA/PwA/AACAAAAAAAA8L8CHcnlP6Tf/j8C8DhFR3L56b8AAAAAGAAAAPz8APwAAgAAAAAAAPC/AnpYqDXNO+4/AtEi2/l+auS/AAAAACQAAAD8/AD8AAIAAAAAAADwvwJNpgpGJXUMQAJvowG8BRLMvwAAAAABEQAEAWUEAAAAAAAAAAAAFAFlBAAAAAAAAAAABAgBZQQAAAAAAAAAAAgMAWUEAAAAAAAAAAAMEAFlBAAAAAAAAAAAEBQBZQQAAAAAAAAAABQYAWUIAAAAAAAAAAAUHAFlCAAAAAAAAAAACCABZQQAAAAAAAAAAAgkAWUEAAAAAAAAAAAkKAFlCAwAAAAAAAAAKCwBZQQAAAAAAAAAACwwAWUICAAAAAAAAAAwNAFlBAAAAAAAAAAANDgBZQgIAAAAAAAAADgkAWUEAAAAAAAAAAAwPAFlBAAAAAAAAAAAAAAAAA==</t>
        </r>
      </text>
    </comment>
    <comment ref="A273" authorId="0" shapeId="0" xr:uid="{ED67561C-D63E-4886-BFE8-08D6D3EE4F6C}">
      <text>
        <r>
          <rPr>
            <sz val="9"/>
            <color indexed="81"/>
            <rFont val="MS P ゴシック"/>
            <family val="3"/>
            <charset val="128"/>
          </rPr>
          <t>Insight iXlW00001C0000273R0585671234S00000544P01752LAocjBAQBF1NjaVRlZ2ljLmRhdGEuTW9sZWN1bGUBbwF/ARJTY2lUZWdpYy5Nb2xlY3VsZQAAAQFkAv5qAQAAAAIAAgEXHAAAAPz8APwAAgAAAAAAAPC/AgAAAAAAABxAAkw3iUFg5fQ/AAAAABgAAAD8/AD8AAIAAAAAAADwvwJANV66SQwaQAIbL90kBoH/PwAAAAAYAAAA/PwA/AACAAAAAAAA8L8CgZVDi2znFkAC3Pl+arx0+z8AAAAAGAAAAPz8APwAAgAAAAAAAPC/AlpkO99PDRRAAuJ6FK5H4fQ/AAAAABgAAAD8/AD8AAIAAAAAAADwvwIAAAAAAAARQAIAAAAAAAD6PwAAAAAcAAAA/PwA/AACAAAAAAAA8L8CYeXQItt5F0AC1XjpJjEIBEAAAAAAGAAAAPz8APwAAgAAAAAAAPC/AjiJQWDlUBVAAtejcD0K1whAAAAAABgAAAD8/AD8AAIAAAAAAADwvwLVeOkmMQgSQALXo3A9CtcIQAAAAAAcAAAA/PwA/AACAAAAAAAA8L8CmpmZmZkZEEACMQisHFpkA0AAAAAAGAAAAPz8APwAAgAAAAAAAPC/AoGVQ4ts5xZAAicxCKwcWuw/AAAAACAAAAD8/AD8AAIAAAAAAADwvwIfhetRuJ4WQAJANV66SQwPQAAAAAAYAAAA/PwA/AACAAAAAAAA8L8Ctch2vp8aGkACexSuR+F65D8AAAAAGAAAAPz8APwAAgAAAAAAAPC/AuSlm8QgsAlAAoXrUbgehQRAAAAAABgAAAD8/AD8AAIAAAAAAADwvwKUGARWDi3SPwLLoUW28/3EPwAAAAAYAAAA/PwA/AACAAAAAAAA8L8AAkA1XrpJDO4/AAAAABgAAAD8/AD8AAIAAAAAAADwvwJ3vp8aL93gPwKKQWDl0CL5PwAAAAAYAAAA/PwA/AACAAAAAAAA8L8CnMQgsHJo9T8C4noUrkfh9j8AAAAAGAAAAPz8APwAAgAAAAAAAPC/AlYOLbKd7/k/AkoMAiuHFuU/AAAAABgAAAD8/AD8AAIAAAAAAADwvwKBlUOLbOf9PwIlBoGVQ4sAQAAAAAAgAAAA/PwA/AACAAAAAAAA8L8CPN9PjZduBUACokW28/3U/j8AAAAAGAAAAPz8APwAAgAAAAAAAPC/AsUgsHJokfE/AlpkO99PjZc/AAAAACAAAAD8/AD8AAIAAAAAAADwvwJnZmZmZmYHQAKOl24Sg8AKQAAAAAABEQAAAPz8APwAAgAAAAAAAPC/AjQzMzMzMx9AAgmsHFpkO/8/AAAAAAEYAAQBZQQAAAAAAAAAAAQIAWUEAAAAAAAAAAAIDAFlBAAAAAAAAAAADBABZQQAAAAAAAAAABQYAWUEAAAAAAAAAAAYHAFlBAAAAAAAAAAAHCABZQQAAAAAAAAAACAQAWUEAAAAAAAAAAAUCAFlBAAAAAAAAAAACCQBZQQAAAAAAAAAABgoAWUIAAAAAAAAAAAsAAFlBAAAAAAAAAAAJCwBZQQAAAAAAAAAACAwAWUEAAAAAAAAAAABFDQBZQQAAAAAAAAAAAEUAREBZQgIAAAAAAAAADQ4AWUICAAAAAAAAAA4PAFlBAAAAAAAAAAAPAEQAWUICAAAAAAAAAABEAERAWUEAAAAAAAAAAABEAESAWUEAAAAAAAAAAABEgETAWUEAAAAAAAAAAABEzABZQQAAAAAAAAAADABFQFlCAAAAAAAAAAAAAAAAA==</t>
        </r>
      </text>
    </comment>
    <comment ref="A274" authorId="0" shapeId="0" xr:uid="{D9A4B775-9F95-4A6F-B08A-3559A56D0B9E}">
      <text>
        <r>
          <rPr>
            <sz val="9"/>
            <color indexed="81"/>
            <rFont val="MS P ゴシック"/>
            <family val="3"/>
            <charset val="128"/>
          </rPr>
          <t>Insight iXlW00001C0000274R0585671234S00000546P00928LAocjBAQBF1NjaVRlZ2ljLmRhdGEuTW9sZWN1bGUBbwF/ARJTY2lUZWdpYy5Nb2xlY3VsZQAAAQFkAv5qAQAAAAIAAjAYAAAA/PwA/AACAAAAAAAA8L8CGQRWDi2yA0ACJzEIrBxaAEAAAAAAHAAAAPz8APwAAgAAAAAAAPC/AnsUrkfheg5AAm8Sg8DKoQZAAAAAABgAAAD8/AD8AAIAAAAAAADwvwKkcD0K16PwPwJxPQrXo3AFQAAAAAAYAAAA/PwA/AACAAAAAAAA8L8AAhODwMqhRfg/AAAAABwAAAD8/AD8AAIAAAAAAADwvwIfhetRuB7pPwIbL90kBoHFPwAAAAAYAAAA/PwA/AACAAAAAAAA8L8CsHJoke18AkACVg4tsp3v3z8AAAAAGAAAAPz8APwAAgAAAAAAAPC/AlYOLbKd7xRAAvp+arx0kwFAAAAAABgAAAD8/AD8AAIAAAAAAADwvwJ/arx0kxgZQALiehSuR+EKQAAAAAAYAAAA/PwA/AACAAAAAAAA8L8CppvEILDyFUACvXSTGATWEkAAAAAAGAAAAPz8APwAAgAAAAAAAPC/Ak5iEFg5tA9AAlCNl24SgxFAAAAAACAAAAD8/AD8AAIAAAAAAADwvwJYObTIdj4WQAJGtvP91HjlPwAAAAABEQAAAPz8APwAAgAAAAAAAPC/ApQYBFYOLQ5AAAAAAAAwAAQBZQQAAAAAAAAAAAAIAWUEAAAAAAAAAAAIDAFlBAAAAAAAAAAADBABZQQAAAAAAAAAABAUAWUEAAAAAAAAAAAUAAFlBAAAAAAAAAAABBgBZQQAAAAAAAAAABgcAWUEAAAAAAAAAAAcIAFlBAAAAAAAAAAAICQBZQQAAAAAAAAAACQEAWUEAAAAAAAAAAAYKAFlCAAAAAAAAAAAAAAAAA==</t>
        </r>
      </text>
    </comment>
    <comment ref="A275" authorId="0" shapeId="0" xr:uid="{307546F2-74CB-44AB-8E50-BAD5B2C1426F}">
      <text>
        <r>
          <rPr>
            <sz val="9"/>
            <color indexed="81"/>
            <rFont val="MS P ゴシック"/>
            <family val="3"/>
            <charset val="128"/>
          </rPr>
          <t>Insight iXlW00001C0000275R0585671234S00000548P00928LAocjBAQBF1NjaVRlZ2ljLmRhdGEuTW9sZWN1bGUBbwF/ARJTY2lUZWdpYy5Nb2xlY3VsZQAAAQFkAv5qAQAAAAIAAjAYAAAA/PwA/AACAAAAAAAA8L8ClkOLbOd7E0AC1XjpJjEI/j8AAAAAHAAAAPz8APwAAgAAAAAAAPC/AsdLN4lB4BhAArKd76fGSwVAAAAAABgAAAD8/AD8AAIAAAAAAADwvwLFILByaJELQAJ/arx0kxgEQAAAAAAYAAAA/PwA/AACAAAAAAAA8L8Cc2iR7Xw/A0ACL90kBoGV9T8AAAAAHAAAAPz8APwAAgAAAAAAAPC/AiUGgZVDiwlAAAAAAAAYAAAA/PwA/AACAAAAAAAA8L8Cku18PzXeEkACdZMYBFYO1T8AAAAAGAAAAPz8APwAAgAAAAAAAPC/AuBPjZdukh5AAj4K16NwPQBAAAAAABwAAAD8/AD8AAIAAAAAAADwvwJ3vp8aL10hQAIlBoGVQ4sJQAAAAAAYAAAA/PwA/AACAAAAAAAA8L8CSgwCK4eWH0ACXrpJDAIrEkAAAAAAGAAAAPz8APwAAgAAAAAAAPC/ArByaJHtfBlAAvLSTWIQ2BBAAAAAACAAAAD8/AD8AAIAAAAAAADwvwL8qfHSTeIfQAJ/arx0kxjgPwAAAAABEQAAAPz8APwAAgAAAAAAAPC/AAINAiuHFtnWPwAAAAAwAAQBZQQAAAAAAAAAAAAIAWUEAAAAAAAAAAAIDAFlBAAAAAAAAAAADBABZQQAAAAAAAAAABAUAWUEAAAAAAAAAAAUAAFlBAAAAAAAAAAABBgBZQQAAAAAAAAAABgcAWUEAAAAAAAAAAAcIAFlBAAAAAAAAAAAICQBZQQAAAAAAAAAACQEAWUEAAAAAAAAAAAYKAFlCAAAAAAAAAAAAAAAAA==</t>
        </r>
      </text>
    </comment>
    <comment ref="A276" authorId="0" shapeId="0" xr:uid="{771BBB6A-D168-4981-98C3-5EB584432323}">
      <text>
        <r>
          <rPr>
            <sz val="9"/>
            <color indexed="81"/>
            <rFont val="MS P ゴシック"/>
            <family val="3"/>
            <charset val="128"/>
          </rPr>
          <t>Insight iXlW00001C0000276R0585671234S00000550P01160LAocjBAQBF1NjaVRlZ2ljLmRhdGEuTW9sZWN1bGUBbwF/ARJTY2lUZWdpYy5Nb2xlY3VsZQAAAQFkAv5qAQAAAAIAAjwcAAAA/PwA/AACAAAAAAAA8L8Cmggbnl7pJkACW9O84xS9KsAAAAAAGAAAAPz8APwAAgAAAAAAAPC/AgFvgQTFjyhAAlvTvOMUvSrAAAAAABgAAAD8/AD8AAIAAAAAAADwvwLCqKROQBMpQAIIPZtVnyspwAAAAAAcAAAA/PwA/AACAAAAAAAA8L8CzjtO0ZG8J0ACUdobfGEyKMAAAAAAGAAAAPz8APwAAgAAAAAAAPC/AisYldQJaCZAAgg9m1WfKynAAAAAABgAAAD8/AD8AAIAAAAAAADwvwKDwMqhRdYkQAJ+HThnRKkowAAAAAAcAAAA/PwA/AACAAAAAAAA8L8CP8bctYScI0AC3UYDeAvEKcAAAAAAGAAAAPz8APwAAgAAAAAAAPC/ApZDi2znuydAAutztRX7iybAAAAAABgAAAD8/AD8AAIAAAAAAADwvwIL16NwPSopQAIN4C2QoLglwAAAAAAYAAAA/PwA/AACAAAAAAAA8L8CC7WmeccpKUACGCZTBaMSJMAAAAAAGAAAAPz8APwAAgAAAAAAAPC/AgmsHFpkuydAAgHeAgmKPyPAAAAAABgAAAD8/AD8AAIAAAAAAADwvwKx4emVskwmQAK+UpYhjhUkwAAAAAAYAAAA/PwA/AACAAAAAAAA8L8CHxZqTfNOJkACexSuR+G6JcAAAAAAJAAAAPz8APwAAgAAAAAAAPC/AmfV52orlipAAlvTvOMUPSPAAAAAAAERAAAA/PwA/AACAAAAAAAA8L8Cm3ecoiO5K0ACn82qz9U2J8AAAAAAPAAEAWUEAAAAAAAAAAAECAFlCAgAAAAAAAAACAwBZQQAAAAAAAAAAAwQAWUEAAAAAAAAAAAQAAFlCAgAAAAAAAAAEBQBZQQAAAAAAAAAABQYAWUEAAAAAAAAAAAMHAFlBAAAAAAAAAAAHCABZQgMAAAAAAAAACAkAWUEAAAAAAAAAAAkKAFlCAgAAAAAAAAAKCwBZQQAAAAAAAAAACwwAWUICAAAAAAAAAAwHAFlBAAAAAAAAAAAJDQBZQQAAAAAAAAAAAAAAAA=</t>
        </r>
      </text>
    </comment>
    <comment ref="A277" authorId="0" shapeId="0" xr:uid="{BCD77311-56D4-4296-8F9E-286FF31578EE}">
      <text>
        <r>
          <rPr>
            <sz val="9"/>
            <color indexed="81"/>
            <rFont val="MS P ゴシック"/>
            <family val="3"/>
            <charset val="128"/>
          </rPr>
          <t>Insight iXlW00001C0000277R0585671234S00000552P01304LAocjBAQBF1NjaVRlZ2ljLmRhdGEuTW9sZWN1bGUBbwF/ARJTY2lUZWdpYy5Nb2xlY3VsZQAAAQFkAv5qAQAAAAIAAgERGAAAAPz8APwAAgAAAAAAAPC/AjNVMCqpo0FAAuGcEaW9GUPAAAAAABgAAAD8/AD8AAIAAAAAAADwvwIzVTAqqaNBQAJ6Nqs+V4NDwAAAAAAYAAAA/PwA/AACAAAAAAAA8L8CLNSa5h3/QUACRwN4CyS4Q8AAAAAAGAAAAPz8APwAAgAAAAAAAPC/AiZTBaOSWkJAAno2qz5Xg0PAAAAAABgAAAD8/AD8AAIAAAAAAADwvwImUwWjklpCQALhnBGlvRlDwAAAAAAYAAAA/PwA/AACAAAAAAAA8L8CLNSa5h3/QUACFNBE2PDkQsAAAAAAHAAAAPz8APwAAgAAAAAAAPC/AizUmuYd/0FAAuGcEaW9IUTAAAAAABgAAAD8/AD8AAIAAAAAAADwvwImUwWjklpCQAKuad5xilZEwAAAAAAYAAAA/PwA/AACAAAAAAAA8L8CvXSTGAS2QkAC4ZwRpb0hRMAAAAAAHAAAAPz8APwAAgAAAAAAAPC/Arfz/dR4EUNAAq5p3nGKVkTAAAAAABgAAAD8/AD8AAIAAAAAAADwvwJxPQrXo7BBQAJxrIvbaGhEwAAAAAAYAAAA/PwA/AACAAAAAAAA8L8CQYLix5jbQUAC1CtlGeLIRMAAAAAAHAAAAPz8APwAAgAAAAAAAPC/AvhT46WbREJAAktZhjjWvUTAAAAAACQAAAD8/AD8AAIAAAAAAADwvwIs1JrmHf9BQAJ6Nqs+V3tCwAAAAAAEAAAA/PwA/AACAAAAAAAA8L8CsHJoke1sQ0AC4ZwRpb0hRMAAAAAABAAAAPz8APwAAgAAAAAAAPC/Arfz/dR4EUNAAkcDeAskwETAAAAAAAERAAAA/PwA/AACAAAAAAAA8L8CtFn1udoSQ0ACmUwVjEqqQ8AAAAAAAREABAFlCAgAAAAAAAAABAgBZQQAAAAAAAAAAAgMAWUICAAAAAAAAAAMEAFlBAAAAAAAAAAAEBQBZQgIAAAAAAAAABQAAWUEAAAAAAAAAAAIGAFlBAAAAAAAAAAAGBwBZQQAAAAAAAAAABwgAWUEAAAAAAAAAAAgJAFlBAAAAAAAAAAAGCgBZQQAAAAAAAAAACgsAWUICAAAAAAAAAAsMAFlBAAAAAAAAAAAMBwBZQgIAAAAAAAAABQ0AWUEAAAAAAAAAAAkOAFlBAAAAAAAAAAAJDwBZQQAAAAAAAAAAAAAAAA=</t>
        </r>
      </text>
    </comment>
    <comment ref="A278" authorId="0" shapeId="0" xr:uid="{943E5E40-3B87-46E6-A639-4290AE4080CA}">
      <text>
        <r>
          <rPr>
            <sz val="9"/>
            <color indexed="81"/>
            <rFont val="MS P ゴシック"/>
            <family val="3"/>
            <charset val="128"/>
          </rPr>
          <t>Insight iXlW00001C0000278R0585671234S00000554P01392LAocjBAQBF1NjaVRlZ2ljLmRhdGEuTW9sZWN1bGUBbwF/ARJTY2lUZWdpYy5Nb2xlY3VsZQAAAQFkAv5qAQAAAAIAAgESGAAAAPz8APwAAgAAAAAAAPC/ApayDHGs6yZAAtZW7C+7hyrAAAAAABgAAAD8/AD8AAIAAAAAAADwvwISNjy9UlYmQAJcsb/snvwowAAAAAAYAAAA/PwA/AACAAAAAAAA8L8CWag1zTuuJEACirDh6ZUSKcAAAAAAGAAAAPz8APwAAgAAAAAAAPC/Ah3r4jYaQCRAAj9XW7G/rCrAAAAAABwAAAD8/AD8AAIAAAAAAADwvwL5MeauJaQlQALA7J48LJQrwAAAAAAYAAAA/PwA/AACAAAAAAAA8L8CsJRliGM9J0ACl/+QfvuaJ8AAAAAAHAAAAPz8APwAAgAAAAAAAPC/AvvL7snD4ihAAvT91HjphifAAAAAABwAAAD8/AD8AAIAAAAAAADwvwKMSuoENFEpQAJX7C+7J+8lwAAAAAAYAAAA/PwA/AACAAAAAAAA8L8CyJi7lpDvJ0ACuY0G8BYIJcAAAAAAHAAAAPz8APwAAgAAAAAAAPC/Ap88LNSapiZAAuLplbIMESbAAAAAABgAAAD8/AD8AAIAAAAAAADwvwJfukkMAuspQAJz+Q/pt88owAAAAAAYAAAA/PwA/AACAAAAAAAA8L8Cq8/VVuxPKUACY3/ZPXlYKsAAAAAAGAAAAPz8APwAAgAAAAAAAPC/Ap0Rpb3BVypAAjcawFsgoSvAAAAAABgAAAD8/AD8AAIAAAAAAADwvwKbd5yiI/krQAJxzojS3mArwAAAAAAYAAAA/PwA/AACAAAAAAAA8L8CqTXNO06RLEACvjCZKhjVKcAAAAAAGAAAAPz8APwAAgAAAAAAAPC/Aio6kst/iCtAAj29UpYhjijAAAAAACQAAAD8/AD8AAIAAAAAAADwvwKsHFpkOx8sQAIwTKYKRgUnwAAAAAABEQAAAPz8APwAAgAAAAAAAPC/Avyp8dJNgiNAAjGZKhiV1CXAAAAAAAETAAQBZQQAAAAAAAAAAAQIAWUEAAAAAAAAAAAIDAFlBAAAAAAAAAAADBABZQQAAAAAAAAAABAAAWUEAAAAAAAAAAAEFAFlBAAAAAAAAAAAFBgBZQQAAAAAAAAAABgcAWUEAAAAAAAAAAAcIAFlCAgAAAAAAAAAICQBZQQAAAAAAAAAACQUAWUIDAAAAAAAAAAYKAFlBAAAAAAAAAAAKCwBZQgMAAAAAAAAACwwAWUEAAAAAAAAAAAwNAFlCAgAAAAAAAAANDgBZQQAAAAAAAAAADg8AWUICAAAAAAAAAA8KAFlBAAAAAAAAAAAPAEQAWUEAAAAAAAAAAAAAAAA</t>
        </r>
      </text>
    </comment>
    <comment ref="A279" authorId="0" shapeId="0" xr:uid="{B8D27B6B-078A-424C-B669-0F56043D6840}">
      <text>
        <r>
          <rPr>
            <sz val="9"/>
            <color indexed="81"/>
            <rFont val="MS P ゴシック"/>
            <family val="3"/>
            <charset val="128"/>
          </rPr>
          <t>Insight iXlW00001C0000279R0585671234S00000556P01088LAocjBAQBF1NjaVRlZ2ljLmRhdGEuTW9sZWN1bGUBbwF/ARJTY2lUZWdpYy5Nb2xlY3VsZQAAAQFkAv5qAQAAAAIAAjgYAAAA/PwA/AACAAAAAAAA8L8CkaD4MeZuOEACku18PzWKYsAAAAAAGAAAAPz8APwAAgAAAAAAAPC/ApGg+DHmbjhAAvhT46WbpGLAAAAAABgAAAD8/AD8AAIAAAAAAADwvwIUYcPTKyU5QAKWsgxxrLFiwAAAAAAYAAAA/PwA/AACAAAAAAAA8L8CFGHD0yslOUACyeU/pN98YsAAAAAAHAAAAPz8APwAAgAAAAAAAPC/ApchjnVx2zlAApLtfD81imLAAAAAABgAAAD8/AD8AAIAAAAAAADwvwKV9gZfmNw5QAJ4CyQofqRiwAAAAAAcAAAA/PwA/AACAAAAAAAA8L8C24r9ZfekOkACFa5H4XqsYsAAAAAAHAAAAPz8APwAAgAAAAAAAPC/AuWDns2qHztAApAxdy0hl2LAAAAAABgAAAD8/AD8AAIAAAAAAADwvwIXSFD8GKM6QAJyio7k8oFiwAAAAAAYAAAA/PwA/AACAAAAAAAA8L8CwqikTkDjOkACdLUV+8toYsAAAAAAIAD8APz8APwAAgAAAAAAAPC/Av72deCcsTtAAmIyVTAqY2LAAAAAACAAAAD8/AD8AAIAAAAAAADwvwL3deCcEVU6QAIwTKYKRlViwAAAAAAkAAAA/PwA/AACAAAAAAAA8L8CSOF6FK63N0ACUI2XbhJ9YsAAAAAALAAEAPz8APwAAgAAAAAAAPC/Av7UeOkmgTxAAm1Wfa62cGLAAAAAADgABAFlBAAAAAAAAAAAAAwBZQgIAAAAAAAAAAQIAWUICAAAAAAAAAAIFAFlBAAAAAAAAAAAEAwBZQQAAAAAAAAAABAUAWUEAAAAAAAAAAAUGAFlCAwAAAAAAAAAGBwBZQQAAAAAAAAAABwgAWUICAAAAAAAAAAgEAFlBAAAAAAAAAAAICQBZQQAAAAAAAAAACQoAWUEAAAAAAAAAAAkLAFlCAAAAAAAAAAAADABZQQAAAAAAAAAAAAAAAA=</t>
        </r>
      </text>
    </comment>
    <comment ref="A280" authorId="0" shapeId="0" xr:uid="{CC5E0086-5DDC-4521-8DDA-222F1310D938}">
      <text>
        <r>
          <rPr>
            <sz val="9"/>
            <color indexed="81"/>
            <rFont val="MS P ゴシック"/>
            <family val="3"/>
            <charset val="128"/>
          </rPr>
          <t>Insight iXlW00001C0000280R0585671234S00000558P00916LAocjBAQBF1NjaVRlZ2ljLmRhdGEuTW9sZWN1bGUBbwF/ARJTY2lUZWdpYy5Nb2xlY3VsZQAAAQFkAv5qAQAAAAIAAjAYAAAA/PwA/AACAAAAAAAA8L8CQmDl0CK7K0ACM1UwKqlDMMAAAAAAGAAAAPz8APwAAgAAAAAAAPC/AkJg5dAiuytAAmaIY13cFjHAAAAAABgAAAD8/AD8AAIAAAAAAADwvwKb5h2n6CgtQAL/If32dYAxwAAAAAAYAAAA/PwA/AACAAAAAAAA8L8Cg+LHmLuWLkACZohjXdwWMcAAAAAAGAAAAPz8APwAAgAAAAAAAPC/AoPix5i7li5AAjNVMCqpQzDAAAAAABwAAAD8/AD8AAIAAAAAAADwvwKb5h2n6CgtQAIydy0hH7QvwAAAAAAYAAAA/PwA/AACAAAAAAAA8L8Cm+Ydp+goLUACbef7qfFSMsAAAAAAHAAAAPz8APwAAgAAAAAAAPC/AqFns+pzlS5AAiNKe4MvvDLAAAAAACQAAAD8/AD8AAIAAAAAAADwvwLEsS5uowEwQAIc6+I2GoAxwAAAAAAYAAAA/PwA/AACAAAAAAAA8L8CoWez6nOVLkACPSzUmuaNM8AAAAAAAREAAAD8/AD8AAIAAAAAAADwvwICK4cW2W4xQAIzxLEubrMxwAAAAAABEQAAAPz8APwAAgAAAAAAAPC/AjXvOEVHsipAAgVWDi2yHS/AAAAAACgABAFlCAgAAAAAAAAABAgBZQQAAAAAAAAAAAgMAWUICAAAAAAAAAAMEAFlBAAAAAAAAAAAEBQBZQgIAAAAAAAAABQAAWUEAAAAAAAAAAAIGAFlBAAAAAAAAAAAGBwBZQQAAAAAAAAAAAwgAWUEAAAAAAAAAAAcJAFlBAAAAAAAAAAAAAAAAA==</t>
        </r>
      </text>
    </comment>
    <comment ref="A281" authorId="0" shapeId="0" xr:uid="{DFA8BB24-9456-4251-B9F1-6774EF8E95F5}">
      <text>
        <r>
          <rPr>
            <sz val="9"/>
            <color indexed="81"/>
            <rFont val="MS P ゴシック"/>
            <family val="3"/>
            <charset val="128"/>
          </rPr>
          <t>Insight iXlW00001C0000281R0585671234S00000560P00916LAocjBAQBF1NjaVRlZ2ljLmRhdGEuTW9sZWN1bGUBbwF/ARJTY2lUZWdpYy5Nb2xlY3VsZQAAAQFkAv5qAQAAAAIAAjAYAAAA/PwA/AACAAAAAAAA8L8CBhIUP8bcDEACjblrCfkAKcAAAAAAGAAAAPz8APwAAgAAAAAAAPC/AjzfT42Xbvc/AmWqYFRShybAAAAAABgAAAD8/AD8AAIAAAAAAADwvwJgdk8eFmr3PwIfFmpN8y4owAAAAAAcAAAA/PwA/AACAAAAAAAA8L8CsAPnjChtAUACih9j7loCKcAAAAAAGAAAAPz8APwAAgAAAAAAAPC/AvGFyVTBKAdAAljKMsSxLijAAAAAABgAAAD8/AD8AAIAAAAAAADwvwKKQWDl0CIHQALarPpcbYUmwAAAAAAYAAAA/PwA/AACAAAAAAAA8L8Ct/P91HhpAUAC+aBns+qzJcAAAAAAHAAAAPz8APwAAgAAAAAAAPC/AtV46SYxSBFAAgg9m1WfKyjAAAAAABgAAAD8/AD8AAIAAAAAAADwvwISpb3BFyYUQAKUh4Va0/wowAAAAAAkAAAA/PwA/AACAAAAAAAA8L8CMQisHFpkAUACkzoBTYQNJMAAAAAAAREAAAD8/AD8AAIAAAAAAADwvwKfzarP1ZYRQAKXIY51cTsrwAAAAAABEQAAAPz8APwAAgAAAAAAAPC/AtS84xQdyQBAAmrecYqOhCrAAAAAACgECAFlCAgAAAAAAAAACAwBZQQAAAAAAAAAAAwQAWUICAAAAAAAAAAQFAFlBAAAAAAAAAAAFBgBZQgIAAAAAAAAABgEAWUEAAAAAAAAAAAQAAFlBAAAAAAAAAAAABwBZQQAAAAAAAAAABwgAWUEAAAAAAAAAAAYJAFlBAAAAAAAAAAAAAAAAA==</t>
        </r>
      </text>
    </comment>
    <comment ref="A282" authorId="0" shapeId="0" xr:uid="{8AC20E16-B0DE-47B3-8709-A360A32E2FE8}">
      <text>
        <r>
          <rPr>
            <sz val="9"/>
            <color indexed="81"/>
            <rFont val="MS P ゴシック"/>
            <family val="3"/>
            <charset val="128"/>
          </rPr>
          <t>Insight iXlW00001C0000282R0585671234S00000562P01320LAocjBAQBF1NjaVRlZ2ljLmRhdGEuTW9sZWN1bGUBbwF/ARJTY2lUZWdpYy5Nb2xlY3VsZQAAAQFkAv5qAQAAAAIAAgERGAwAAPz8APwAAgAAAAAAAPC/AtGzWfW5SjtAAngLJCh+9EpAAAAAABgAAAD8/AD8AAIAAAAAAADwvwKJY13cRpM6QALFILByaClLQAAAAAAcAAAA/PwA/AACAAAAAAAA8L8CsHJoke3cOUAC+FPjpZv0SkAAAAAAGAAAAPz8APwAAgAAAAAAAPC/Alyxv+ye3DlAAm1Wfa62ikpAAAAAABgAAAD8/AD8AAIAAAAAAADwvwKjkjoBTZQ6QAISFD/G3FVKQAAAAAAYAAAA/PwA/AACAAAAAAAA8L8CeXqlLENMO0AC33GKjuSKSkAAAAAAHAAAAPz8APwAAgAAAAAAAPC/AsWxLm6jATxAAkT67evAKUtAAAAAABgAAAD8/AD8AAIAAAAAAADwvwI0ETY8vcI8QAJmiGNd3P5KQAAAAAAcAAAA/PwA/AACAAAAAAAA8L8CAW+BBMVPPUACWoY41sVNS0AAAAAAGAAAAPz8APwAAgAAAAAAAPC/AmdmZmZmFjxAAu2ePCzUkktAAAAAABgAAAD8/AD8AAIAAAAAAADwvwKiRbbz/eQ8QALxhclUwahLQAAAAAAYAAAA/PwA/AACAAAAAAAA8L8CoYmw4eklPUACBqOSOgENTEAAAAAAGAAAAPz8APwAAgAAAAAAAPC/AvH0SlmGmDxAAmwJ+aBnW0xAAAAAABgAAAD8/AD8AAIAAAAAAADwvwJF2PD0Ssk7QALpt68D50RMQAAAAAAYAAAA/PwA/AACAAAAAAAA8L8C001iEFiJO0ACOPjCZKrgS0AAAAAAIAAAAPz8APwAAgAAAAAAAPC/AuVhodY07zxAArraiv1ll0pAAAAAAAERAAAA/PwA/AACAAAAAAAA8L8Cm3ecoiOZPUACMEymCkb1SkAAAAAAARIABAFlBAAAAAAAAAAAABQBZQQAAAAAAAAAAAQIAWUEAAAAAAAAAAAIDAFlBAAAAAAAAAAADBABZQQAAAAAAAAAABAUAWUEAAAAAAAAAAAAGAFlBBAAAAAAAAAAGBwBZQQAAAAAAAAAABwgAWUEAAAAAAAAAAAgKAFlBAAAAAAAAAAAJBgBZQQAAAAAAAAAACQoAWUICAAAAAAAAAAoLAFlBAAAAAAAAAAALDABZQgIAAAAAAAAADA0AWUEAAAAAAAAAAA0OAFlCAgAAAAAAAAAOCQBZQQAAAAAAAAAABw8AWUIAAAAAAAAAAAAAAAA</t>
        </r>
      </text>
    </comment>
    <comment ref="A283" authorId="0" shapeId="0" xr:uid="{69A1EDF2-19BA-4514-9188-9B99B0FAF351}">
      <text>
        <r>
          <rPr>
            <sz val="9"/>
            <color indexed="81"/>
            <rFont val="MS P ゴシック"/>
            <family val="3"/>
            <charset val="128"/>
          </rPr>
          <t>Insight iXlW00001C0000283R0585671234S00000564P01252LAocjBAQBF1NjaVRlZ2ljLmRhdGEuTW9sZWN1bGUBbwF/ARJTY2lUZWdpYy5Nb2xlY3VsZQAAAQFkAv5qAQAAAAIAAgEQGAAAAPz8APwAAgAAAAAAAPC/AvLSTWIQWNU/AsNkqmBU0gBAAAAAABgAAAD8/AD8AAIAAAAAAADwvwJ24JwRpb3nPwLNXUvIBz32PwAAAAAYAAAA/PwA/AACAAAAAAAA8L8CG8BbIEHx+D8CUdobfGEy9j8AAAAAHAAAAPz8APwAAgAAAAAAAPC/Amsr9pfdk/8/AoenV8oyxABAAAAAABgAAAD8/AD8AAIAAAAAAADwvwJ8gy9Mpgr5PwJkXdxGA3gGQAAAAAAYAAAA/PwA/AACAAAAAAAA8L8CduCcEaW95z8C4lgXt9GABkAAAAAAGAAAAPz8APwAAgAAAAAAAPC/AgfwFkhQ/ALAAvSOU3QkFwRAAAAAABgAAAD8/AD8AAIAAAAAAADwvwJ1JJf/kP4CwAJWDi2yne/6PwAAAAAYAAAA/PwA/AACAAAAAAAA8L8CeAskKH6M+r8ChxbZzvdT9D8AAAAAGAAAAPz8APwAAgAAAAAAAPC/Amsr9pfdk/q/AmrecYqOZAdAAAAAABgAAAD8/AD8AAIAAAAAAADwvwLkFB3J5T/uvwLmriXkgx4EQAAAAAAYAAAA/PwA/AACAAAAAAAA8L8CIGPuWkI+7r8CVg4tsp3v+j8AAAAAIAAAAPz8APwAAgAAAAAAAPC/AqVOQBNhw8O/AjGZKhiV1PY/AAAAABgAAAD8/AD8AAIAAAAAAADwvwLH3LWEfNDDvwKUGARWDi0GQAAAAAAkAAAA/PwA/AACAAAAAAAA8L8CTmIQWDm0CMACiIVa07xjB0AAAAAAAREAAAD8/AD8AAIAAAAAAADwvwKEns2qz9WmvwIDCYofY+7gPwAAAAABERgcAWUICAAAAAAAAAAAFAFlBAAAAAAAAAAAHCABZQQAAAAAAAAAACAsAWUICAAAAAAAAAAECAFlBAAAAAAAAAAAKCQBZQgIAAAAAAAAACQYAWUEAAAAAAAAAAAoLAFlBAAAAAAAAAAACAwBZQQAAAAAAAAAAAwQAWUEAAAAAAAAAAAQFAFlBAAAAAAAAAAALDABZQQAAAAAAAAAADAAAWUEAAAAAAAAAAAANAFlBAAAAAAAAAAANCgBZQQAAAAAAAAAAAAEAWUEAAAAAAAAAAAYOAFlBAAAAAAAAAAAAAAAAA==</t>
        </r>
      </text>
    </comment>
    <comment ref="A284" authorId="0" shapeId="0" xr:uid="{4A699013-2D8B-4068-9D89-8B0B032C9E95}">
      <text>
        <r>
          <rPr>
            <sz val="9"/>
            <color indexed="81"/>
            <rFont val="MS P ゴシック"/>
            <family val="3"/>
            <charset val="128"/>
          </rPr>
          <t>Insight iXlW00001C0000284R0585671234S00000566P01160LAocjBAQBF1NjaVRlZ2ljLmRhdGEuTW9sZWN1bGUBbwF/ARJTY2lUZWdpYy5Nb2xlY3VsZQAAAQFkAv5qAQAAAAIAAjwYAAAA/PwA/AACAAAAAAAA8L8CUrgehetR8b8C8fRKWYY44r8AAAAAHAAAAPz8APwAAgAAAAAAAPC/AlK4HoXrUfG/Aqyt2F92T/a/AAAAABgAAAD8/AD8AAIAAAAAAADwvwKTOgFNhA3TvwJPr5RliGP6vwAAAAAYAAAA/PwA/AACAAAAAAAA8L8C33GKjuTyxz8CJCh+jLlr778AAAAAHAAAAPz8APwAAgAAAAAAAPC/ApM6AU2EDdO/AlTjpZvEINS/AAAAABgAAAD8/AD8AAIAAAAAAADwvwLXNO84RUfSPwIWjErqBDTRPwAAAAAYAAAA/PwA/AACAAAAAAAA8L8CUrgehetR8T8CFD/G3LWErD8AAAAAGAAAAPz8APwAAgAAAAAAAPC/Ai3UmuYdp/o/AmpN845TdOQ/AAAAABgAAAD8/AD8AAIAAAAAAADwvwJ6WKg1zTv3PwLwOEVHcvn2PwAAAAAYAAAA/PwA/AACAAAAAAAA8L8CutqK/WX35D8CT6+UZYhj+j8AAAAAGAAAAPz8APwAAgAAAAAAAPC/AisYldQJaLI/ApM6AU2EDfE/AAAAABgAAAD8/AD8AAIAAAAAAADwvwIt1JrmHaf6vwLzsFBrmneMPwAAAAAgAAAA/PwA/AACAAAAAAAA8L8C3bWEfNCzA8AC8KfGSzeJyb8AAAAAIAD8APz8APwAAgAAAAAAAPC/AnpYqDXNO/e/Av0Yc9cS8uk/AAAAAAwABAD8/AD8AAIAAAAAAADwvwLUvOMUHUkAwAJZqDXNO072PwAAAAA8AAQBZQgIAAAAAAAAAAQIAWUEAAAAAAAAAAAIDAFlCAgAAAAAAAAADBABZQQAAAAAAAAAABAAAWUEAAAAAAAAAAAQFAFlBAAAAAAAAAAAFBgBZQgMAAAAAAAAABgcAWUEAAAAAAAAAAAcIAFlCAgAAAAAAAAAICQBZQQAAAAAAAAAACQoAWUICAAAAAAAAAAoFAFlBAAAAAAAAAAAACwBZQQAAAAAAAAAACwwAWUIAAAAAAAAAAAsNAFlBAAAAAAAAAAAAAAAAA==</t>
        </r>
      </text>
    </comment>
    <comment ref="A285" authorId="0" shapeId="0" xr:uid="{766918B6-CE81-4C3C-BD7F-3EBDE07CD514}">
      <text>
        <r>
          <rPr>
            <sz val="9"/>
            <color indexed="81"/>
            <rFont val="MS P ゴシック"/>
            <family val="3"/>
            <charset val="128"/>
          </rPr>
          <t>Insight iXlW00001C0000285R0585671234S00000568P01248LAocjBAQBF1NjaVRlZ2ljLmRhdGEuTW9sZWN1bGUBbwF/ARJTY2lUZWdpYy5Nb2xlY3VsZQAAAQFkAv5qAQAAAAIAAgEQGAAAAPz8APwAAgAAAAAAAPC/Aiz2l92TBwPAAqCrrdhfdt8/AAAAABgAAAD8/AD8AAIAAAAAAADwvwKZKhiV1AkDwALOGVHaG3zVvwAAAAAYAAAA/PwA/AACAAAAAAAA8L8C93XgnBGl+r8C/Rhz1xLy578AAAAAGAAAAPz8APwAAgAAAAAAAPC/AgmKH2PuWu6/AvmgZ7Pqc9W/AAAAABgAAAD8/AD8AAIAAAAAAADwvwLEQq1p3nHuvwJIcvkP6bffPwAAAAAYAAAA/PwA/AACAAAAAAAA8L8CeekmMQis+r8CUB4Wak3z7D8AAAAAGAAAAPz8APwAAgAAAAAAAPC/AhfZzvdT482/Avkx5q4l5Oe/AAAAABwAAAD8/AD8AAIAAAAAAADwvwKgibDh6ZXCvwK30QDeAgn5vwAAAAAcAAAA/PwA/AACAAAAAAAA8L8CyXa+nxov5T8CUkmdgCbC+78AAAAAGAAAAPz8APwAAgAAAAAAAPC/ApQYBFYOLfE/AjsBTYQNT/C/AAAAACAAAAD8/AD8AAIAAAAAAADwvwIPLbKd76fgPwKMSuoENBHavwAAAAAYAAAA/PwA/AACAAAAAAAA8L8CQ61p3nGKzr8CikFg5dAi7T8AAAAAIAAAAPz8APwAAgAAAAAAAPC/ApDC9Shcj94/Ai9uowG8BeA/AAAAACAAAAD8/AD8AAIAAAAAAADwvwLpSC7/If3OvwJSSZ2AJsL7PwAAAAAYAAAA/PwA/AACAAAAAAAA8L8Cd08eFmpN/j8CMZkqGJXU7b8AAAAAGAAAAPz8APwAAgAAAAAAAPC/ApkqGJXUCQNAAvp+arx0k/m/AAAAAAERAAQBZQgIAAAAAAAAAAQIAWUEAAAAAAAAAAAIDAFlCAgAAAAAAAAADBABZQQAAAAAAAAAABAUAWUICAAAAAAAAAAUAAFlBAAAAAAAAAAADBgBZQQAAAAAAAAAABgcAWUIDAAAAAAAAAAcIAFlBAAAAAAAAAAAICQBZQgIAAAAAAAAACQoAWUEAAAAAAAAAAAoGAFlBAAAAAAAAAAAECwBZQQAAAAAAAAAACwwAWUEAAAAAAAAAAAsNAFlCAAAAAAAAAAAJDgBZQQAAAAAAAAAADg8AWUEAAAAAAAAAAAAAAAA</t>
        </r>
      </text>
    </comment>
    <comment ref="A286" authorId="0" shapeId="0" xr:uid="{526DBB96-DAA5-4363-AC55-C045EA73BB67}">
      <text>
        <r>
          <rPr>
            <sz val="9"/>
            <color indexed="81"/>
            <rFont val="MS P ゴシック"/>
            <family val="3"/>
            <charset val="128"/>
          </rPr>
          <t>Insight iXlW00001C0000286R0585671234S00000570P01088LAocjBAQBF1NjaVRlZ2ljLmRhdGEuTW9sZWN1bGUBbwF/ARJTY2lUZWdpYy5Nb2xlY3VsZQAAAQFkAv5qAQAAAAIAAjgYAAAA/PwA/AACAAAAAAAA8L8Cw/UoXI/C9r8CVp+rrdhf0r8AAAAAGAAAAPz8APwAAgAAAAAAAPC/An3Qs1n1uea/AgtGJXUCmsA/AAAAABgAAAD8/AD8AAIAAAAAAADwvwL6fmq8dJN4PwJt5/up8dLRvwAAAAAYAAAA/PwA/AACAAAAAAAA8L8C0gDeAgmKfz8CJuSDns2q8b8AAAAAGAAAAPz8APwAAgAAAAAAAPC/AhKlvcEXJuc/AsKGp1fKMvi/AAAAABgAAAD8/AD8AAIAAAAAAADwvwIN4C2QoPj2PwJhVFInoInxvwAAAAAYAAAA/PwA/AACAAAAAAAA8L8ClWWIY13c9j8CDr4wmSoY0b8AAAAAGAAAAPz8APwAAgAAAAAAAPC/As3MzMzMzOY/AngLJCh+jME/AAAAACAAAAD8/AD8AAIAAAAAAADwvwJApN++DhwBwAJxrIvbaAC/PwAAAAAgAAAA/PwA/AACAAAAAAAA8L8Cc/kP6bev9r8C1LzjFB3J8b8AAAAAGAAAAPz8APwAAgAAAAAAAPC/Av9D+u3rwPS/AiGwcmiR7eY/AAAAABgAAAD8/AD8AAIAAAAAAADwvwLKVMGopE7AvwIhsHJoke3mPwAAAAAYAAAA/PwA/AACAAAAAAAA8L8CDeAtkKD41b8CwoanV8oy+D8AAAAAAREAAAD8/AD8AAIAAAAAAADwvwJApN++DhwBQAKppE5AE2HDPwAAAAA4AAQBZQQAAAAAAAAAAAQIAWUEAAAAAAAAAAAIDAFlCAwAAAAAAAAADBABZQQAAAAAAAAAABAUAWUICAAAAAAAAAAUGAFlBAAAAAAAAAAAGBwBZQgIAAAAAAAAABwIAWUEAAAAAAAAAAAAIAFlBAAAAAAAAAAAACQBZQgAAAAAAAAAAAQoAWUEAAAAAAAAAAAELAFlBAAAAAAAAAAALDABZQQAAAAAAAAAABg0AWUEAAAAAAAAAAAAAAAA</t>
        </r>
      </text>
    </comment>
    <comment ref="A287" authorId="0" shapeId="0" xr:uid="{B780308E-C92B-4BE7-9E7F-F91CA731C54D}">
      <text>
        <r>
          <rPr>
            <sz val="9"/>
            <color indexed="81"/>
            <rFont val="MS P ゴシック"/>
            <family val="3"/>
            <charset val="128"/>
          </rPr>
          <t>Insight iXlW00001C0000287R0585671234S00000572P01088LAocjBAQBF1NjaVRlZ2ljLmRhdGEuTW9sZWN1bGUBbwF/ARJTY2lUZWdpYy5Nb2xlY3VsZQAAAQFkAv5qAQAAAAIAAjgYAAAA/PwA/AACAAAAAAAA8L8CjnVxGw3g9r8CGlHaG3xh0r8AAAAAGAAAAPz8APwAAgAAAAAAAPC/An6MuWsJ+ea/AgtGJXUCmsA/AAAAABgAAAD8/AD8AAIAAAAAAADwvwLHuriNBvBWvwIxmSoYldTRvwAAAAAYAAAA/PwA/AACAAAAAAAA8L8CYjJVMCqpMz8CeekmMQis8b8AAAAAGAAAAPz8APwAAgAAAAAAAPC/AplMFYxK6uY/Aoc41sVtNPi/AAAAABgAAAD8/AD8AAIAAAAAAADwvwLoaiv2l932PwK0WfW52orxvwAAAAAYAAAA/PwA/AACAAAAAAAA8L8COpLLf0i/9j8Cp+hILv8h0b8AAAAAGAAAAPz8APwAAgAAAAAAAPC/AqCJsOHpleY/AngLJCh+jME/AAAAACAAAAD8/AD8AAIAAAAAAADwvwKXkA96NisBwAKCc0aU9ga/PwAAAAAgAAAA/PwA/AACAAAAAAAA8L8CPnlYqDXN9r8CJ8KGp1fK8b8AAAAAGAAAAPz8APwAAgAAAAAAAPC/AnHOiNLe4PS/AuVhodY07+Y/AAAAABgAAAD8/AD8AAIAAAAAAADwvwIFxY8xdy3BvwLlYaHWNO/mPwAAAAAYAAAA/PwA/AACAAAAAAAA8L8CiPTb14Fz1r8ChzjWxW00+D8AAAAAAREAAAD8/AD8AAIAAAAAAADwvwKXkA96NisBQALmP6Tfvg74vwAAAAA4AAQBZQQAAAAAAAAAAAQIAWUEAAAAAAAAAAAIDAFlCAwAAAAAAAAADBABZQQAAAAAAAAAABAUAWUICAAAAAAAAAAUGAFlBAAAAAAAAAAAGBwBZQgIAAAAAAAAABwIAWUEAAAAAAAAAAAAIAFlBAAAAAAAAAAAACQBZQgAAAAAAAAAAAQoAWUEAAAAAAAAAAAELAFlBAAAAAAAAAAALDABZQQAAAAAAAAAABQ0AWUEAAAAAAAAAAAAAAAA</t>
        </r>
      </text>
    </comment>
    <comment ref="A288" authorId="0" shapeId="0" xr:uid="{418FF847-72C3-4ABB-9585-D28C26825A3A}">
      <text>
        <r>
          <rPr>
            <sz val="9"/>
            <color indexed="81"/>
            <rFont val="MS P ゴシック"/>
            <family val="3"/>
            <charset val="128"/>
          </rPr>
          <t>Insight iXlW00001C0000288R0585671234S00000574P01776LAocjBAQBF1NjaVRlZ2ljLmRhdGEuTW9sZWN1bGUBbwF/ARJTY2lUZWdpYy5Nb2xlY3VsZQAAAQFkAv5qAQAAAAIAAgEXGAAAAPz8APwAAgAAAAAAAPC/AmdEaW/wBQTAAlCNl24Sg/W/AAAAABgAAAD8/AD8AAIAAAAAAADwvwLVeOkmMQgEwAKppE5AE2EBwAAAAAAYAAAA/PwA/AACAAAAAAAA8L8CBFYOLbKd/L8CH/RsVn2uBMAAAAAAGAAAAPz8APwAAgAAAAAAAPC/AobJVMGopPy/AnrHKTqSy+2/AAAAABgAAAD8/AD8AAIAAAAAAADwvwLgLZCg+DHxvwKmm8QgsHL1vwAAAAAYAAAA/PwA/AACAAAAAAAA8L8CLUMc6+I28b8CQmDl0CJbAcAAAAAAHAAAAPz8APwAAgAAAAAAAPC/AiNseHqlLNe/Agu1pnnHqQTAAAAAABgAAAD8/AD8AAIAAAAAAADwvwJIUPwYc9fWPwJWn6ut2F8BwAAAAAAYAAAA/PwA/AACAAAAAAAA8L8CFNBE2PD01j8CBHgLJCh+9b8AAAAAHAAAAPz8APwAAgAAAAAAAPC/AoJzRpT2Bte/Atbnaiv2l+2/AAAAABgIAAD8/AD8AAIAAAAAAADwvwKCc0aU9gbXvwL77evAOSO6vwAAAAAYAAAA/PwA/AACAAAAAAAA8L8Cayv2l92T0z8CSb99HThn2D8AAAAAHAAAAPz8APwAAgAAAAAAAPC/AhRhw9MrZak/AqhXyjLEsfI/AAAAABgAAAD8/AD8AAIAAAAAAADwvwKiRbbz/dTovwKoV8oyxLHyPwAAAAAYAAAA/PwA/AACAAAAAAAA8L8CV32utmJ/8L8CUI2XbhKD2D8AAAAAGAAAAPz8APwAAgAAAAAAAPC/ApchjnVxG+E/AhdqTfOOU/0/AAAAACAAAAD8/AD8AAIAAAAAAADwvwL3deCcEaX1PwKZTBWMSur7PwAAAAAgAAAA/PwA/AACAAAAAAAA8L8CysNCrWneyT8CH/RsVn2uBEAAAAAAGAAAAPz8APwAAgAAAAAAAPC/AvA4RUdy+fo/AuGcEaW9we8/AAAAABgAAAD8/AD8AAIAAAAAAADwvwLVeOkmMQgEQAIydy0hH/TsPwAAAAAYAAAA/PwA/AACAAAAAAAA8L8CwFsgQfFj7D8CNe84RUdy6T8AAAAAGAAAAPz8APwAAgAAAAAAAPC/Ane+nxov3fs/AjhnRGlv8MU/AAAAACAAAAD8/AD8AAIAAAAAAADwvwLdRgN4CyTxPwIT8kHPZtXtvwAAAAABGQAEAWUICAAAAAAAAAAECAFlBAAAAAAAAAAACBQBZQgIAAAAAAAAABAMAWUICAAAAAAAAAAMAAFlBAAAAAAAAAAAEBQBZQQAAAAAAAAAABAkAWUEAAAAAAAAAAAUGAFlBAAAAAAAAAAAGBwBZQQAAAAAAAAAABwgAWUEAAAAAAAAAAAgJAFlBAAAAAAAAAAAKCQBZQQUAAAAAAAAACgsAWUEAAAAAAAAAAAsMAFlBAAAAAAAAAAAMDQBZQQAAAAAAAAAADQ4AWUEAAAAAAAAAAA4KAFlBAAAAAAAAAAAMDwBZQQAAAAAAAAAADwBEAFlBAAAAAAAAAAAPAERAWUIAAAAAAAAAAABEAESAWUEAAAAAAAAAAABEgETAWUEAAAAAAAAAAABEgEUAWUEAAAAAAAAAAABEgEVAWUEAAAAAAAAAAAgARYBZQgAAAAAAAAAAAAAAAA=</t>
        </r>
      </text>
    </comment>
    <comment ref="A289" authorId="0" shapeId="0" xr:uid="{F16B7B34-1B61-46EB-B812-5EC2362489E8}">
      <text>
        <r>
          <rPr>
            <sz val="9"/>
            <color indexed="81"/>
            <rFont val="MS P ゴシック"/>
            <family val="3"/>
            <charset val="128"/>
          </rPr>
          <t>Insight iXlW00001C0000289R0585671234S00000576P01088LAocjBAQBF1NjaVRlZ2ljLmRhdGEuTW9sZWN1bGUBbwF/ARJTY2lUZWdpYy5Nb2xlY3VsZQAAAQFkAv5qAQAAAAIAAjgcAAAA/PwA/AACAAAAAAAA8L8CL26jAbwFAsACAW+BBMWP8r8AAAAAGAAAAPz8APwAAgAAAAAAAPC/AmN/2T15WPe/AlMFo5I6Afa/AAAAABgAAAD8/AD8AAIAAAAAAADwvwJ2cRsN4C3svwK+UpYhjnXpvwAAAAAcAAAA/PwA/AACAAAAAAAA8L8CP8bctYR88b8CYjJVMCqpM78AAAAAGAAAAPz8APwAAgAAAAAAAPC/AvH0SlmGOP6/AlfsL7snD8s/AAAAABgAAAD8/AD8AAIAAAAAAADwvwJI4XoUrscDwALyY8xdS8jXvwAAAAAYAAAA/PwA/AACAAAAAAAA8L8CJzEIrBxa4L8Ck6mCUUmd4j8AAAAAIAAAAPz8APwAAgAAAAAAAPC/AusENBE2POe/AlMFo5I6AfY/AAAAABwAAAD8/AD8AAIAAAAAAADwvwKze/KwUGvSPwJRa5p3nKLXPwAAAAAYAAAA/PwA/AACAAAAAAAA8L8CHqfoSC7/6z8CTaYKRiV17j8AAAAAGAAAAPz8APwAAgAAAAAAAPC/AsP1KFyPwvo/AjnWxW00gOc/AAAAABgAAAD8/AD8AAIAAAAAAADwvwJDrWnecQoCQAIhQfFjzF3DPwAAAAAYAAAA/PwA/AACAAAAAAAA8L8CSOF6FK7HA0ACku18PzVe7j8AAAAAAREAAAD8/AD8AAIAAAAAAADwvwIMk6mCUUnzPwKGyVTBqKTzvwAAAAA4AAQBZQQAAAAAAAAAAAAUAWUEAAAAAAAAAAAECAFlBAAAAAAAAAAACAwBZQQAAAAAAAAAAAwQAWUEAAAAAAAAAAAQFAFlBAAAAAAAAAAADBgBZQQAAAAAAAAAABgcAWUIAAAAAAAAAAAYIAFlBAAAAAAAAAAAICQBZQQAAAAAAAAAACQoAWUEAAAAAAAAAAAsKAFlBAAAAAAAAAAAMCwBZQQAAAAAAAAAACgwAWUEAAAAAAAAAAAAAAAA</t>
        </r>
      </text>
    </comment>
    <comment ref="A290" authorId="0" shapeId="0" xr:uid="{481CC7C0-B95C-4552-856A-E3B1D37C77F4}">
      <text>
        <r>
          <rPr>
            <sz val="9"/>
            <color indexed="81"/>
            <rFont val="MS P ゴシック"/>
            <family val="3"/>
            <charset val="128"/>
          </rPr>
          <t>Insight iXlW00001C0000290R0585671234S00000578P01176LAocjBAQBF1NjaVRlZ2ljLmRhdGEuTW9sZWN1bGUBbwF/ARJTY2lUZWdpYy5Nb2xlY3VsZQAAAQFkAv5qAQAAAAIAAjwgAAAA/PwA/AACAAAAAAAA8L8CNKK0N/hSMkACXynLEMe6BUAAAAAAIAAAAPz8APwAAgAAAAAAAPC/AhODwMqhVTNAAlYwKqkT0A1AAAAAABgAAAD8/AD8AAIAAAAAAADwvwLm0CLb+R4zQAIAkX77OnAHQAAAAAAYAAAA/PwA/AACAAAAAAAA8L8Ci47k8h8iNUACgSbChqdX+D8AAAAAGAAAAPz8APwAAgAAAAAAAPC/AouO5PIfIjVAAtqs+lxtxQJAAAAAABgAAAD8/AD8AAIAAAAAAADwvwJqTfOOU7QzQALarPpcbcUCQAAAAAAcAAAA/PwA/AACAAAAAAAA8L8Cak3zjlO0M0ACgSbChqdX+D8AAAAAHAAAAPz8APwAAgAAAAAAAPC/ApeQD3o2azRAAueMKO0NvvE/AAAAABgAAAD8/AD8AAIAAAAAAADwvwKXkA96Nms0QALQZtXnaivSPwAAAAAYAAAA/PwA/AACAAAAAAAA8L8Cak3zjlO0M0ACL/8h/fZ1wL8AAAAAGAAAAPz8APwAAgAAAAAAAPC/AmpN845TtDNAAjLmriXkg+6/AAAAABgAAAD8/AD8AAIAAAAAAADwvwKXkA96Nms0QAKzDHGsi9v1vwAAAAAYAAAA/PwA/AACAAAAAAAA8L8Ci47k8h8iNUACMuauJeSD7r8AAAAAGAAAAPz8APwAAgAAAAAAAPC/AouO5PIfIjVAAi//If32dcC/AAAAACQAAAD8/AD8AAIAAAAAAADwvwJ+jLlrCdk1QAKzDHGsi9v1vwAAAAABEAgAAWUIAAAAAAAAAAAIBAFlBAAAAAAAAAAAFAgBZQQAAAAAAAAAABAMAWUICAAAAAAAAAAcDAFlBAAAAAAAAAAAFBABZQQAAAAAAAAAABgUAWUIDAAAAAAAAAAcGAFlBAAAAAAAAAAAHCABZQQAAAAAAAAAACAkAWUIDAAAAAAAAAAgNAFlBAAAAAAAAAAAJCgBZQQAAAAAAAAAACgsAWUICAAAAAAAAAAsMAFlBAAAAAAAAAAAMDQBZQgIAAAAAAAAADA4AWUEAAAAAAAAAAAAAAAA</t>
        </r>
      </text>
    </comment>
    <comment ref="A291" authorId="0" shapeId="0" xr:uid="{AA2A641F-876C-4624-81AB-3EC965C72BB9}">
      <text>
        <r>
          <rPr>
            <sz val="9"/>
            <color indexed="81"/>
            <rFont val="MS P ゴシック"/>
            <family val="3"/>
            <charset val="128"/>
          </rPr>
          <t>Insight iXlW00001C0000291R0585671234S00000580P00788LAocjBAQBF1NjaVRlZ2ljLmRhdGEuTW9sZWN1bGUBbwF/ARJTY2lUZWdpYy5Nb2xlY3VsZQAAAQFkAv5qAQAAAAIAAigYAAAA/PwA/AACAAAAAAAA8L8CPgrXo3A94r8CkML1KFyPwj8AAAAAGAAAAPz8APwAAgAAAAAAAPC/Au/Jw0KtacY/AmRd3EYDeN8/AAAAABwAAAD8/AD8AAIAAAAAAADwvwKY3ZOHhVrtPwLwOEVHcvm/PwAAAAAcAAAA/PwA/AACAAAAAAAA8L8C78nDQq1p6L8CPSzUmuYd5b8AAAAAGAAAAPz8APwAAgAAAAAAAPC/An/7OnDOiPE/AsP1KFyPwuW/AAAAABgAAAD8/AD8AAIAAAAAAADwvwJcsb/snjzQvwIll/+Qfvv0vwAAAAAYAAAA/PwA/AACAAAAAAAA8L8C2xt8YTJV4j8CwqikTkAT9b8AAAAAIAAAAPz8APwAAgAAAAAAAPC/Aibkg57Nqsc/AsKopE5AE/U/AAAAABgAAAD8/AD8AAIAAAAAAADwvwL3Bl+YTBX5PwIWak3zjlPkPwAAAAABEQAAAPz8APwAAgAAAAAAAPC/AvcGX5hMFfm/AuauJeSDntE/AAAAACQABAFlBAAAAAAAAAAABAgBZQQAAAAAAAAAAAAMAWUEAAAAAAAAAAAIEAFlBAAAAAAAAAAADBQBZQQAAAAAAAAAABAYAWUEAAAAAAAAAAAUGAFlBAAAAAAAAAAABBwBZQgAAAAAAAAAAAggAWUEAAAAAAAAAAAAAAAA</t>
        </r>
      </text>
    </comment>
    <comment ref="A292" authorId="0" shapeId="0" xr:uid="{5DF4647B-438F-4F52-871D-F5DF44DD2B67}">
      <text>
        <r>
          <rPr>
            <sz val="9"/>
            <color indexed="81"/>
            <rFont val="MS P ゴシック"/>
            <family val="3"/>
            <charset val="128"/>
          </rPr>
          <t>Insight iXlW00001C0000292R0585671234S00000582P01320LAocjBAQBF1NjaVRlZ2ljLmRhdGEuTW9sZWN1bGUBbwF/ARJTY2lUZWdpYy5Nb2xlY3VsZQAAAQFkAv5qAQAAAAIAAgERGAAAAPz8APwAAgAAAAAAAPC/AlYwKqkT0P2/AqYsQxzr4ta/AAAAABgAAAD8/AD8AAIAAAAAAADwvwJpke18PzX3vwIwTKYKRiXxvwAAAAAYAAAA/PwA/AACAAAAAAAA8L8Ca7x0kxgE5L8CMEymCkYl8b8AAAAAGAAAAPz8APwAAgAAAAAAAPC/AndPHhZqTcu/AqYsQxzr4ta/AAAAABgAAAD8/AD8AAIAAAAAAADwvwJrvHSTGATkvwINAiuHFtnWPwAAAAAYAAAA/PwA/AACAAAAAAAA8L8CaZHtfD81978CDQIrhxbZ1j8AAAAAGAAAAPz8APwAAgAAAAAAAPC/AonS3uALk+M/AqYsQxzr4ta/AAAAABgAAAD8/AD8AAIAAAAAAADwvwIxCKwcWmTwPwINAiuHFtnWPwAAAAAcAAAA/PwA/AACAAAAAAAA8L8CidLe4AuT4z8CMEymCkYl8T8AAAAAGAAAAPz8APwAAgAAAAAAAPC/AvCnxks3ick/AjBMpgpGJfG/AAAAABgAAAD8/AD8AAIAAAAAAADwvwKJ0t7gC5PjPwJNhA1Pr5T8vwAAAAAcAAAA/PwA/AACAAAAAAAA8L8CeJyiI7n89j8CTYQNT6+U/L8AAAAAGAAAAPz8APwAAgAAAAAAAPC/AmU730+Nl/0/AjBMpgpGJfG/AAAAABgAAAD8/AD8AAIAAAAAAADwvwJ4nKIjufz2PwKmLEMc6+LWvwAAAAAYAAAA/PwA/AACAAAAAAAA8L8Cd08eFmpNy78CMEymCkYl8T8AAAAAIAAAAPz8APwAAgAAAAAAAPC/Amu8dJMYBOS/Ak2EDU+vlPw/AAAAAAERAAAA/PwA/AACAAAAAAAA8L8CVjAqqRPQ/T8CldQJaCJsuD8AAAAAARIABAFlCAgAAAAAAAAABAgBZQQAAAAAAAAAAAgMAWUICAAAAAAAAAAMEAFlBAAAAAAAAAAAEBQBZQgIAAAAAAAAABQAAWUEAAAAAAAAAAAMGAFlBAAAAAAAAAAAGBwBZQQAAAAAAAAAABwgAWUEAAAAAAAAAAAYJAFlBAAAAAAAAAAAJCgBZQQAAAAAAAAAACgsAWUEAAAAAAAAAAAsMAFlBAAAAAAAAAAAMDQBZQQAAAAAAAAAADQYAWUEAAAAAAAAAAAgOAFlBAAAAAAAAAAAOBABZQQAAAAAAAAAADg8AWUIAAAAAAAAAAAAAAAA</t>
        </r>
      </text>
    </comment>
    <comment ref="A293" authorId="0" shapeId="0" xr:uid="{457873B7-2227-4A97-A5BF-995DFD98EC2E}">
      <text>
        <r>
          <rPr>
            <sz val="9"/>
            <color indexed="81"/>
            <rFont val="MS P ゴシック"/>
            <family val="3"/>
            <charset val="128"/>
          </rPr>
          <t>Insight iXlW00001C0000293R0585671234S00000584P00948LAocjBAQBF1NjaVRlZ2ljLmRhdGEuTW9sZWN1bGUBbwF/ARJTY2lUZWdpYy5Nb2xlY3VsZQAAAQFkAv5qAQAAAAIAAjAYAAAA/PwA/AACAAAAAAAA8L8C3Pl+arx0/T8CmUwVjErq8r8AAAAAGAAAAPz8APwAAgAAAAAAAPC/Al3+Q/rt6/Y/AvMf0m9fB96/AAAAABgAAAD8/AD8AAIAAAAAAADwvwLo+6nx0k3wPwJZF7fRAN7yvwAAAAAYAAAA/PwA/AACAAAAAAAA8L8CryXkg57N5r8CsVBrmnec6D8AAAAAGAAAAPz8APwAAgAAAAAAAPC/AkhQ/Bhz1+a/AsHKoUW2862/AAAAABwAAAD8/AD8AAIAAAAAAADwvwL8qfHSTWJgPwItQxzr4jbevwAAAAAYAAAA/PwA/AACAAAAAAAA8L8CNl66SQwC5z8CGQRWDi2yrb8AAAAAGAAAAPz8APwAAgAAAAAAAPC/AplMFYxK6uY/AgU0ETY8veg/AAAAABgAAAD8/AD8AAIAAAAAAADwvwJiMlUwKqkzvwKZTBWMSuryPwAAAAAgAAAA/PwA/AACAAAAAAAA8L8CZvfkYaHW9r8CmUwVjErq8j8AAAAAHAAAAPz8APwAAgAAAAAAAPC/Agu1pnnHKQFAAn3Qs1n1uaq/AAAAABgAAAD8/AD8AAIAAAAAAADwvwILtaZ5xykBwAIFNBE2PL3oPwAAAAAwBAABZQQAAAAAAAAAAAgEAWUEAAAAAAAAAAAMEAFlCAgAAAAAAAAAEBQBZQQAAAAAAAAAABQYAWUICAAAAAAAAAAYHAFlBAAAAAAAAAAAHCABZQgIAAAAAAAAACAMAWUEAAAAAAAAAAAMJAFlBAAAAAAAAAAAGAQBZQQAAAAAAAAAAAQoAWUEAAAAAAAAAAAkLAFlBAAAAAAAAAAAAAAAAA==</t>
        </r>
      </text>
    </comment>
    <comment ref="A294" authorId="0" shapeId="0" xr:uid="{6DC90077-BF5D-49C4-9C5D-F540F6A73501}">
      <text>
        <r>
          <rPr>
            <sz val="9"/>
            <color indexed="81"/>
            <rFont val="MS P ゴシック"/>
            <family val="3"/>
            <charset val="128"/>
          </rPr>
          <t>Insight iXlW00001C0000294R0585671234S00000586P00936LAocjBAQBF1NjaVRlZ2ljLmRhdGEuTW9sZWN1bGUBbwF/ARJTY2lUZWdpYy5Nb2xlY3VsZQAAAQFkAv5qAQAAAAIAAjAYAAAA/PwA/AACAAAAAAAA8L8CvsEXJlMF8j8CBhIUP8bc/L8AAAAAGAAAAPz8APwAAgAAAAAAAPC/AlAeFmpN8+Y/Aoj029eBc/G/AAAAABgAAAD8/AD8AAIAAAAAAADwvwLLMsSxLm7TPwJPQBNhw9P8vwAAAAAYAAAA/PwA/AACAAAAAAAA8L8CWRe30QDe9r8CvsEXJlMFwz8AAAAAGAAAAPz8APwAAgAAAAAAAPC/AqYsQxzr4va/AuGcEaW9weW/AAAAABwAAAD8/AD8AAIAAAAAAADwvwKVZYhjXdzmvwKwcmiR7XzxvwAAAAAYAAAA/PwA/AACAAAAAAAA8L8C4ZwRpb3BZz8ClIeFWtO85b8AAAAAGAAAAPz8APwAAgAAAAAAAPC/AAIOT6+UZYjDPwAAAAAYAAAA/PwA/AACAAAAAAAA8L8CmUwVjErq5r8CPE7RkVz+4T8AAAAAHAAAAPz8APwAAgAAAAAAAPC/AqYsQxzr4vY/AvCnxks3ieW/AAAAACAAAAD8/AD8AAIAAAAAAADwvwI2XrpJDALnvwIPnDOitDf2PwAAAAAYAAAA/PwA/AACAAAAAAAA8L8CSFD8GHPXcr8Cd76fGi/d/D8AAAAAMAQAAWUEAAAAAAAAAAAIBAFlBAAAAAAAAAAADBABZQgIAAAAAAAAABAUAWUEAAAAAAAAAAAUGAFlCAgAAAAAAAAAGBwBZQQAAAAAAAAAABwgAWUICAAAAAAAAAAgDAFlBAAAAAAAAAAAGAQBZQQAAAAAAAAAAAQkAWUEAAAAAAAAAAAgKAFlBAAAAAAAAAAAKCwBZQQAAAAAAAAAAAAAAAA=</t>
        </r>
      </text>
    </comment>
    <comment ref="A295" authorId="0" shapeId="0" xr:uid="{A42DF1E1-40D8-4757-ADC8-6EE9E56DB8FB}">
      <text>
        <r>
          <rPr>
            <sz val="9"/>
            <color indexed="81"/>
            <rFont val="MS P ゴシック"/>
            <family val="3"/>
            <charset val="128"/>
          </rPr>
          <t>Insight iXlW00001C0000295R0585671234S00000588P00948LAocjBAQBF1NjaVRlZ2ljLmRhdGEuTW9sZWN1bGUBbwF/ARJTY2lUZWdpYy5Nb2xlY3VsZQAAAQFkAv5qAQAAAAIAAjAYAAAA/PwA/AACAAAAAAAA8L8CZvfkYaHW9r8CjpduEoPA1r8AAAAAHAAAAPz8APwAAgAAAAAAAPC/ArMMcayL2/a/Aj9XW7G/7PK/AAAAABgAAAD8/AD8AAIAAAAAAADwvwLvWkI+6NnmvwJ/+zpwzoj5vwAAAAAcAAAA/PwA/AACAAAAAAAA8L8ClfYGX5hMZT8CmUwVjErq8r8AAAAAGAAAAPz8APwAAgAAAAAAAPC/AmIyVTAqqTO/AubQItv5fta/AAAAABgAAAD8/AD8AAIAAAAAAADwvwLUmuYdp+jmvwKTy39Iv32tPwAAAAAYAAAA/PwA/AACAAAAAAAA8L8C63O1FfvL5j8ChzjWxW00sD8AAAAAHAAAAPz8APwAAgAAAAAAAPC/ArMMcayL2/Y/Agu1pnnHKda/AAAAABgAAAD8/AD8AAIAAAAAAADwvwIll/+QfvvmvwIgY+5aQj7sPwAAAAAYAAAA/PwA/AACAAAAAAAA8L8CQs9m1edq078Cf/s6cM6I+T8AAAAAGAAAAPz8APwAAgAAAAAAAPC/AgTnjCjtDfK/An/7OnDOiPk/AAAAAAERAAAA/PwA/AACAAAAAAAA8L8CylTBqKRO9T8CW2Q730+N3z8AAAAAMAAEAWUICAAAAAAAAAAECAFlBAAAAAAAAAAACAwBZQgIAAAAAAAAAAwQAWUEAAAAAAAAAAAQFAFlCAgAAAAAAAAAFAABZQQAAAAAAAAAABAYAWUEAAAAAAAAAAAYHAFlBAAAAAAAAAAAFCABZQQAAAAAAAAAACAkAWUEAAAAAAAAAAAkKAFlBAAAAAAAAAAAKCABZQQAAAAAAAAAAAAAAAA=</t>
        </r>
      </text>
    </comment>
  </commentList>
</comments>
</file>

<file path=xl/sharedStrings.xml><?xml version="1.0" encoding="utf-8"?>
<sst xmlns="http://schemas.openxmlformats.org/spreadsheetml/2006/main" count="1185" uniqueCount="837">
  <si>
    <t>CHEMISTRY</t>
  </si>
  <si>
    <t>IDNUMBER</t>
  </si>
  <si>
    <t>SALTDATA</t>
  </si>
  <si>
    <t>Free</t>
  </si>
  <si>
    <t>Purity</t>
  </si>
  <si>
    <t>CHEMICAL_NAME</t>
  </si>
  <si>
    <t>FORMULA</t>
  </si>
  <si>
    <t>MW</t>
  </si>
  <si>
    <t>C11H12FNO4</t>
  </si>
  <si>
    <t>C15H19FN2O5</t>
  </si>
  <si>
    <t>CK0-00561</t>
  </si>
  <si>
    <t>1-(Cyclopentyloxy)-4-fluoro-2-nitrobenzene</t>
  </si>
  <si>
    <t>C11H12FNO3</t>
  </si>
  <si>
    <t>CK0-00601</t>
  </si>
  <si>
    <t>4-Fluoro-2-nitro-1-(pentan-3-yloxy)benzene</t>
  </si>
  <si>
    <t>C11H14FNO3</t>
  </si>
  <si>
    <t>CK0-00681</t>
  </si>
  <si>
    <t>2-[(2-Fluoro-4-nitrophenoxy)methyl]tetrahydrofuran</t>
  </si>
  <si>
    <t>C10H12N2O3</t>
  </si>
  <si>
    <t>C15H23N3O2</t>
  </si>
  <si>
    <t>C11H16N2O</t>
  </si>
  <si>
    <t>CK0-00881</t>
  </si>
  <si>
    <t>tert-Butyl 4-(2-amino-6-fluorophenylamino)piperidine-1-carboxylate</t>
  </si>
  <si>
    <t>C16H24FN3O2</t>
  </si>
  <si>
    <t>C16H25N3O2</t>
  </si>
  <si>
    <t>C9H14N2O</t>
  </si>
  <si>
    <t>CK0-01021</t>
  </si>
  <si>
    <t>(R)-tert-Butyl 3-(4-fluoro-2-nitrophenoxy)pyrrolidine-1-carboxylate</t>
  </si>
  <si>
    <t>C10H13FN2</t>
  </si>
  <si>
    <t>C10H15N3</t>
  </si>
  <si>
    <t>C8H13N3O</t>
  </si>
  <si>
    <t>C9H15N3O</t>
  </si>
  <si>
    <t>CK0-01801</t>
  </si>
  <si>
    <t>N2-(2-Methoxyethyl)pyridine-2,3-diamine</t>
  </si>
  <si>
    <t>CK0-01841</t>
  </si>
  <si>
    <t>4-(Pentan-3-yloxy)aniline</t>
  </si>
  <si>
    <t>C11H17NO</t>
  </si>
  <si>
    <t>CK0-01871</t>
  </si>
  <si>
    <t>tert-Butyl 4-(4-amino-2-fluorophenoxy)piperidine-1-carboxylate</t>
  </si>
  <si>
    <t>C16H23FN2O3</t>
  </si>
  <si>
    <t>C10H14FNO2</t>
  </si>
  <si>
    <t>C10H14FNO</t>
  </si>
  <si>
    <t>C11H14FNO2</t>
  </si>
  <si>
    <t>HCl</t>
  </si>
  <si>
    <t>C9H11NO3</t>
  </si>
  <si>
    <t>C9H13N3O</t>
  </si>
  <si>
    <t>C10H14N2O</t>
  </si>
  <si>
    <t>CK0-02471</t>
  </si>
  <si>
    <t>3-Fluoro-2-(pyrrolidin-1-yl)aniline</t>
  </si>
  <si>
    <t>CK0-02581</t>
  </si>
  <si>
    <t>4-Ethoxy-3-fluoroaniline</t>
  </si>
  <si>
    <t>C8H10FNO</t>
  </si>
  <si>
    <t>CK0-02621</t>
  </si>
  <si>
    <t>3-Fluoro-4-isobutoxyaniline</t>
  </si>
  <si>
    <t>C15H21FN2O3</t>
  </si>
  <si>
    <t>C13H19FN2O</t>
  </si>
  <si>
    <t>C11H15FN2O</t>
  </si>
  <si>
    <t>CK0-03121</t>
  </si>
  <si>
    <t>(R)-tert-Butyl 3-(4-amino-2-fluorophenoxy)pyrrolidine-1-carboxylate</t>
  </si>
  <si>
    <t>CK0-03141</t>
  </si>
  <si>
    <t>3-Fluoro-4-[(1-methylpiperidin-4-yl)methoxy]aniline</t>
  </si>
  <si>
    <t>CK0-03151</t>
  </si>
  <si>
    <t>3-Fluoro-4-(3-methoxypropoxy)aniline</t>
  </si>
  <si>
    <t>CK0-03161</t>
  </si>
  <si>
    <t>3-Fluoro-4-(tetrahydro-2H-pyran-4-yloxy)aniline</t>
  </si>
  <si>
    <t>C14H26N2O2</t>
  </si>
  <si>
    <t>C14H26N2O3</t>
  </si>
  <si>
    <t>C13H24N2O2</t>
  </si>
  <si>
    <t>C16H23FN2O2</t>
  </si>
  <si>
    <t>2HCl</t>
  </si>
  <si>
    <t>CK0-04011</t>
  </si>
  <si>
    <t>(R)-tert-Butyl 1-(2-fluorobenzyl)pyrrolidin-3-ylcarbamate</t>
  </si>
  <si>
    <t>C11H20N2O3</t>
  </si>
  <si>
    <t>C7H15ClN2O</t>
  </si>
  <si>
    <t>C8H15ClN2O</t>
  </si>
  <si>
    <t>C11H15ClN2O</t>
  </si>
  <si>
    <t>CK0-04331</t>
  </si>
  <si>
    <t>(R)-(3-Aminopyrrolidin-1-yl)(phenyl)methanone hydrochloride</t>
  </si>
  <si>
    <t>PK0-00091</t>
  </si>
  <si>
    <t>tert-Butyl 4-[(pyridine-2-ylmethyl)amino]piperidine-1-carboxylate</t>
  </si>
  <si>
    <t>C13H24N2O3</t>
  </si>
  <si>
    <t>C9H19ClN2O</t>
  </si>
  <si>
    <t>C8H17ClN2O</t>
  </si>
  <si>
    <t>C10H19ClN2O</t>
  </si>
  <si>
    <t>C11H17Cl2N3O</t>
  </si>
  <si>
    <t>C8H17ClN2O2</t>
  </si>
  <si>
    <t>C14H19ClN2O3</t>
  </si>
  <si>
    <t>3HCl</t>
  </si>
  <si>
    <t>C17H25FN2O2</t>
  </si>
  <si>
    <t>C12H19Cl2FN2</t>
  </si>
  <si>
    <t>PK0-02941</t>
  </si>
  <si>
    <t>N-(Piperidine-4-yl)-1,3-propanesultam hydrochloride</t>
  </si>
  <si>
    <t>C8H17ClN2O2S</t>
  </si>
  <si>
    <t>C17H24ClFN2O2</t>
  </si>
  <si>
    <t>C12H18Cl3FN2</t>
  </si>
  <si>
    <t>PK0-03301</t>
  </si>
  <si>
    <t>tert-Butyl 1-(4-fluoro-2-methylbenzyl)piperidin-4-ylcarbamate</t>
  </si>
  <si>
    <t>C18H27FN2O2</t>
  </si>
  <si>
    <t>C13H21Cl2FN2</t>
  </si>
  <si>
    <t>C18H24F4N2O2</t>
  </si>
  <si>
    <t>C18H27FN2O3</t>
  </si>
  <si>
    <t>PK0-03731</t>
  </si>
  <si>
    <t>(4-Aminopiperidin-1-yl)(pyridin-2-yl)methanone dihydrochloride</t>
  </si>
  <si>
    <t>PK0-03801</t>
  </si>
  <si>
    <t>Methyl 4-(4-aminopiperidine-1-carbonyl)benzoate hydrochloride</t>
  </si>
  <si>
    <t>PK0-04211</t>
  </si>
  <si>
    <t>N-[(1R*,4R*)-4-Aminocyclohexyl]acetamidehydrochloride</t>
  </si>
  <si>
    <t>PK0-04221</t>
  </si>
  <si>
    <t>N-[(1R*,4R*)-4-Aminocyclohexyl]propionamide hydrochloride</t>
  </si>
  <si>
    <t>C19H30N2O3</t>
  </si>
  <si>
    <t>C10H18Cl3N3</t>
  </si>
  <si>
    <t>PK0-05191</t>
  </si>
  <si>
    <t>(R)-1-(Pyridin-3-ylmethyl)pyrrolidin-3-amine trihydrochloride</t>
  </si>
  <si>
    <t>PK0-05751</t>
  </si>
  <si>
    <t>tert-Butyl (1R*,4R*)-4-(benzylamino)cyclohexylcarbamate</t>
  </si>
  <si>
    <t>C18H28N2O2</t>
  </si>
  <si>
    <t>PK0-05771</t>
  </si>
  <si>
    <t>tert-Butyl (1R*,4R*)-4-(3-fluorobenzylamino)cyclohexylcarbamate</t>
  </si>
  <si>
    <t>C12H20Cl2N2</t>
  </si>
  <si>
    <t>PK0-06531</t>
  </si>
  <si>
    <t>(R)-1-(3-Methylbenzyl)pyrrolidin-3-aminedihydrochloride</t>
  </si>
  <si>
    <t>PK0-06611</t>
  </si>
  <si>
    <t>(S)-1-(3-Aminopyrrolidin-1-yl)-2-methylpropan-1-one hydrochloride</t>
  </si>
  <si>
    <t>PK0-06641</t>
  </si>
  <si>
    <t>(S)-(3-Aminopyrrolidin-1-yl)(tetrahydro-2H-pyran-4-yl)methanone</t>
  </si>
  <si>
    <t>C10H18N2O2</t>
  </si>
  <si>
    <t>PK0-06651</t>
  </si>
  <si>
    <t>(S)-(3-Aminopyrrolidin-1-yl)(pyridin-2-yl)methanone dihydrochloride</t>
  </si>
  <si>
    <t>C10H15Cl2N3O</t>
  </si>
  <si>
    <t>PK0-06891</t>
  </si>
  <si>
    <t>tert-Butyl (1R*,4R*)-4-(4-methoxybenzylamino)cyclohexylcarbamate</t>
  </si>
  <si>
    <t>PK0-07381</t>
  </si>
  <si>
    <t>(R)-(3-Aminopyrrolidin-1-yl)(pyridin-2-yl)methanone dihydrochloride</t>
  </si>
  <si>
    <t>PK0-08061</t>
  </si>
  <si>
    <t>(R)-N-(Piperidin-3-yl)acetamide hydrochloride</t>
  </si>
  <si>
    <t>PK0-08161</t>
  </si>
  <si>
    <t>(R)-N-(Piperidin-3-yl)cyclobutanecarboxamide hydrochloride</t>
  </si>
  <si>
    <t>PK0-08431</t>
  </si>
  <si>
    <t>(S)-tert-Butyl 3-(2-fluorobenzylamino)piperidine-1-carboxylate</t>
  </si>
  <si>
    <t>C14H20FNO2</t>
  </si>
  <si>
    <t>PK0-08691</t>
  </si>
  <si>
    <t>(R)-1-[(Pyridin-3-yl)carbonyl]pyrrolidin-3-amine dihydrochloride</t>
  </si>
  <si>
    <t>PK0-08881</t>
  </si>
  <si>
    <t>(R)-tert-Butyl 3-_x0014_[(4-fluorophenyl)methyl]amino_x0015_piperidine-1-carboxylate</t>
  </si>
  <si>
    <t>PK0-09031</t>
  </si>
  <si>
    <t>(S)-N-(Piperidin-3-yl)acetamide hydrochloride</t>
  </si>
  <si>
    <t>PK0-09071</t>
  </si>
  <si>
    <t>(S)-N-(piperidin-3-yl)-2-methylpropanamide hydrochloride</t>
  </si>
  <si>
    <t>PK0-09091</t>
  </si>
  <si>
    <t>(S)-2-Methoxy-N-(piperidin-3-yl)acetamide hydrochloride</t>
  </si>
  <si>
    <t>PK0-09661</t>
  </si>
  <si>
    <t>tert-Butyl N-[2-(2-fluorophenyl)propan-2-yl]carbamate</t>
  </si>
  <si>
    <t>C15H21NO3</t>
  </si>
  <si>
    <t>C10H14ClNO</t>
  </si>
  <si>
    <t>PK0-10191</t>
  </si>
  <si>
    <t>tert-Butyl N-[1-(4-methoxyphenyl)cyclopropyl]carbamate</t>
  </si>
  <si>
    <t>C10H9BrO2</t>
  </si>
  <si>
    <t>PK0-10591</t>
  </si>
  <si>
    <t>1-(4-Bromophenyl)cyclopropane-1-carboxylic acid</t>
  </si>
  <si>
    <t>PK0-10771</t>
  </si>
  <si>
    <t>N-(2-Fluoro-4-methylbenzyl)piperidin-4-amine dihydrochloride</t>
  </si>
  <si>
    <t>PK0-10801</t>
  </si>
  <si>
    <t>tert-Butyl 4-(4-fluoro-2-methylbenzylamino)piperidine-1-carboxylate</t>
  </si>
  <si>
    <t>PK0-10881</t>
  </si>
  <si>
    <t>tert-Butyl 4-(3-fluoro-4-methoxybenzylamino)piperidine-1-carboxylate</t>
  </si>
  <si>
    <t>PK0-10961</t>
  </si>
  <si>
    <t>tert-Butyl 4-(2-chloro-6-fluorobenzylamino)piperidine-1-carboxylate</t>
  </si>
  <si>
    <t>PK0-11031</t>
  </si>
  <si>
    <t>tert-Butyl 4-[3-fluoro-4-(trifluoromethyl)benzylamino]piperidine-1-carboxylate</t>
  </si>
  <si>
    <t>PK0-11051</t>
  </si>
  <si>
    <t>tert-Butyl 4-(2-fluoro-5-methoxybenzylamino)piperidine-1-carboxylate</t>
  </si>
  <si>
    <t>C10H14ClNO2</t>
  </si>
  <si>
    <t>PK0-11201</t>
  </si>
  <si>
    <t>3-m-Tolyloxetan-3-amine hydrochloride</t>
  </si>
  <si>
    <t>PK0-11231</t>
  </si>
  <si>
    <t>N-(5-Chloro-2-fluorobenzyl)piperidin-4-amine dihydrochloride</t>
  </si>
  <si>
    <t>C10H10FN3</t>
  </si>
  <si>
    <t>C8H16N2O</t>
  </si>
  <si>
    <t>PK0-11331</t>
  </si>
  <si>
    <t>3-(4-Nitrophenoxy)oxetane</t>
  </si>
  <si>
    <t>C9H9NO4</t>
  </si>
  <si>
    <t>PK0-11451</t>
  </si>
  <si>
    <t>(R)-tert-Butyl 1-(oxetan-3-yl)piperidin-3-ylcarbamate</t>
  </si>
  <si>
    <t>C10H11N3</t>
  </si>
  <si>
    <t>C10H10BrN3</t>
  </si>
  <si>
    <t>C11H10F3N3</t>
  </si>
  <si>
    <t>PK0-11581</t>
  </si>
  <si>
    <t>1-(2-Fluorophenyl)-3-methyl-1H-pyrazol-5-amine</t>
  </si>
  <si>
    <t>C10H7FN2O2</t>
  </si>
  <si>
    <t>C11H10N2O3</t>
  </si>
  <si>
    <t>PK0-11751</t>
  </si>
  <si>
    <t>1-(Pyridin-3-ylmethyl)hydrazine trihydrochloride</t>
  </si>
  <si>
    <t>C6H12Cl3N3</t>
  </si>
  <si>
    <t>PK0-11951</t>
  </si>
  <si>
    <t>3-Fluoro-4-(oxetan-3-yloxy)benzoic acid</t>
  </si>
  <si>
    <t>C10H9FO4</t>
  </si>
  <si>
    <t>PK0-12041</t>
  </si>
  <si>
    <t>tert-Butyl _x0014_[1-(oxetan-3-yl)piperidin-4-yl]methyl_x0015_carbamate</t>
  </si>
  <si>
    <t>C10H12N4</t>
  </si>
  <si>
    <t>PK0-12121</t>
  </si>
  <si>
    <t>3-Methyl-1-(pyridin-2-yl)-1H-pyrazol-5-amine</t>
  </si>
  <si>
    <t>C9H10N4</t>
  </si>
  <si>
    <t>C11H9BrN2O2</t>
  </si>
  <si>
    <t>C7H11Cl2FN2</t>
  </si>
  <si>
    <t>PK0-12601</t>
  </si>
  <si>
    <t>(R)-N-(Oxetan-3-yl)piperidin-3-amine</t>
  </si>
  <si>
    <t>C7H11N3</t>
  </si>
  <si>
    <t>PK0-12721</t>
  </si>
  <si>
    <t>2-(5-Amino-1H-pyrazol-1-yl)ethanol</t>
  </si>
  <si>
    <t>C5H9N3O</t>
  </si>
  <si>
    <t>C8H8N4</t>
  </si>
  <si>
    <t>PK0-12871</t>
  </si>
  <si>
    <t>1-o-Tolyl-1H-pyrazol-5-amine</t>
  </si>
  <si>
    <t>C10H11N3O</t>
  </si>
  <si>
    <t>PK0-12911</t>
  </si>
  <si>
    <t>1-(4-Methoxyphenyl)-1H-pyrazol-5-amine</t>
  </si>
  <si>
    <t>C8H13N3</t>
  </si>
  <si>
    <t>C9H15N3</t>
  </si>
  <si>
    <t>C12H15N3O</t>
  </si>
  <si>
    <t>C13H15N3</t>
  </si>
  <si>
    <t>PK0-13141</t>
  </si>
  <si>
    <t>4-Methyl-1-(pyridin-3-ylmethyl)-1H-pyrazol-5-amine</t>
  </si>
  <si>
    <t>PK0-13211</t>
  </si>
  <si>
    <t>1-(4-Methoxybenzyl)-4-methyl-1H-pyrazol-5-amine</t>
  </si>
  <si>
    <t>C9H7N3O2</t>
  </si>
  <si>
    <t>C10H9N3O2</t>
  </si>
  <si>
    <t>PK0-13491</t>
  </si>
  <si>
    <t>4-hydrazinylpyridine</t>
  </si>
  <si>
    <t>C5H7N3</t>
  </si>
  <si>
    <t>C10H17Cl2N3</t>
  </si>
  <si>
    <t>C10H18Cl2N4</t>
  </si>
  <si>
    <t>PK0-13961</t>
  </si>
  <si>
    <t>N-(Piperidin-4-yl)pyridin-2-amine dihydrochloride</t>
  </si>
  <si>
    <t>C14H21N3O2</t>
  </si>
  <si>
    <t>PK0-14081</t>
  </si>
  <si>
    <t>tert-Butyl (3S)-3-(pyridin-2-ylamino)pyrrolidine-1-carboxylate</t>
  </si>
  <si>
    <t>C11H15N3O2</t>
  </si>
  <si>
    <t>PK0-14161</t>
  </si>
  <si>
    <t>1-(Oxan-4-ylmethyl)-1H-pyrazol-5-amine</t>
  </si>
  <si>
    <t>PK0-14171</t>
  </si>
  <si>
    <t>1-_x0014_4-[(5-Amino-1H-pyrazol-1-yl)methyl]piperidin-1-yl_x0015_ethan-1-one</t>
  </si>
  <si>
    <t>C11H18N4O</t>
  </si>
  <si>
    <t>C8H6N4O2</t>
  </si>
  <si>
    <t>PK0-14261</t>
  </si>
  <si>
    <t>4-Methyl-1-(pyridin-2-ylmethyl)-1H-pyrazol-5-amine</t>
  </si>
  <si>
    <t>PK0-14301</t>
  </si>
  <si>
    <t>1-(4-Fluorophenyl)-4-methyl-1H-pyrazol-5-amine</t>
  </si>
  <si>
    <t>PK0-14421</t>
  </si>
  <si>
    <t>3-(2-Fluorophenyl)-5H,6H,7H,8H-[1,2,4]triazolo[4,3-a]pyrimidine</t>
  </si>
  <si>
    <t>C11H11FN4</t>
  </si>
  <si>
    <t>PK0-14511</t>
  </si>
  <si>
    <t>tert-Butyl 4-(pyridin-2-ylamino)piperidine-1-carboxylate</t>
  </si>
  <si>
    <t>PK0-14621</t>
  </si>
  <si>
    <t>1-(Pyrazin-2-yl)-1H-pyrazole-4-carboxylic acid</t>
  </si>
  <si>
    <t>PK0-14641</t>
  </si>
  <si>
    <t>4-Methyl-1-(oxan-4-yl)-1H-pyrazol-5-amine</t>
  </si>
  <si>
    <t>C6H10N4</t>
  </si>
  <si>
    <t>PK0-14871</t>
  </si>
  <si>
    <t>3-_x0014_5H,6H,7H,8H-[1,2,4]Triazolo[4,3-a]pyrimidin-3-yl_x0015_pyridine</t>
  </si>
  <si>
    <t>C10H11N5</t>
  </si>
  <si>
    <t>C13H17NO</t>
  </si>
  <si>
    <t>C12H14N4</t>
  </si>
  <si>
    <t>C9H13N3</t>
  </si>
  <si>
    <t>C7H10N2O</t>
  </si>
  <si>
    <t>C17H23N3O3</t>
  </si>
  <si>
    <t>C9H14ClN3O</t>
  </si>
  <si>
    <t>C10H16ClN3O</t>
  </si>
  <si>
    <t>PK0-16021</t>
  </si>
  <si>
    <t>(1R*,4R*)-1-N-(Pyrimidin-2-yl)cyclohexane-1,4-diamine dihydrochloride</t>
  </si>
  <si>
    <t>C11H16N2O2</t>
  </si>
  <si>
    <t>PK0-16271</t>
  </si>
  <si>
    <t>4-(3-Bromophenyl)oxane-4-carboxylic acid</t>
  </si>
  <si>
    <t>C12H13BrO3</t>
  </si>
  <si>
    <t>C13H13F3O3</t>
  </si>
  <si>
    <t>PK0-16321</t>
  </si>
  <si>
    <t>tert-Butyl 3,9-diazaspiro[5.5]undecane-3-carboxylate</t>
  </si>
  <si>
    <t>PK0-16411</t>
  </si>
  <si>
    <t>3-[(3S)-Pyrrolidin-3-yl]-1,2,3,4-tetrahydroquinazolin-2-one hydrochloride</t>
  </si>
  <si>
    <t>C12H16ClN3O</t>
  </si>
  <si>
    <t>PK0-16521</t>
  </si>
  <si>
    <t>3,9-Diazaspiro[5.5]undecane-2,4-dione</t>
  </si>
  <si>
    <t>C9H14N2O2</t>
  </si>
  <si>
    <t>C10H11NO2</t>
  </si>
  <si>
    <t>C9H11NO4</t>
  </si>
  <si>
    <t>C10H11NO3</t>
  </si>
  <si>
    <t>PK0-17191</t>
  </si>
  <si>
    <t>2,8-Diazaspiro[4.5]decan-3-one hydrochloride</t>
  </si>
  <si>
    <t>PK0-17511</t>
  </si>
  <si>
    <t>4-(2-Methoxyethoxy)pyridine-2-carboxylicacid</t>
  </si>
  <si>
    <t>PK0-17551</t>
  </si>
  <si>
    <t>3,5-Difluoro-4-(2,2,2-trifluoroethoxy)benzoic acid</t>
  </si>
  <si>
    <t>C9H5F5O3</t>
  </si>
  <si>
    <t>PK0-17641</t>
  </si>
  <si>
    <t>1-(Pyrimidin-4-yl)azetidin-3-amine</t>
  </si>
  <si>
    <t>C7H10N4</t>
  </si>
  <si>
    <t>C11H12N4</t>
  </si>
  <si>
    <t>PK0-17691</t>
  </si>
  <si>
    <t>N-(Azetidin-3-yl)quinazolin-4-amine</t>
  </si>
  <si>
    <t>PK0-17791</t>
  </si>
  <si>
    <t>4-[4-(Trifluoromethyl)phenyl]oxane-4-carboxylic acid</t>
  </si>
  <si>
    <t>PK0-17851</t>
  </si>
  <si>
    <t>_x0014_4-[(4-Fluorophenyl)methyl]oxan-4-yl_x0015_methanamine hydrochloride</t>
  </si>
  <si>
    <t>C13H19ClFNO</t>
  </si>
  <si>
    <t>C8H8BrN3</t>
  </si>
  <si>
    <t>C10H9N3O3</t>
  </si>
  <si>
    <t>C9H12N4</t>
  </si>
  <si>
    <t>C12H7BrFN3</t>
  </si>
  <si>
    <t>C8H10N4</t>
  </si>
  <si>
    <t>PK0-20171</t>
  </si>
  <si>
    <t>4-(Oxetan-3-yloxy)pyridine-2-carboxylicacid</t>
  </si>
  <si>
    <t>C8H10N2O4</t>
  </si>
  <si>
    <t>PK0-20411</t>
  </si>
  <si>
    <t>3-_x0014_6-Bromo-[1,2,4]triazolo[4,3-a]pyridin-3-yl_x0015_pyridine</t>
  </si>
  <si>
    <t>C11H7BrN4</t>
  </si>
  <si>
    <t>PK0-20431</t>
  </si>
  <si>
    <t>6-Bromo-3-(3-fluorophenyl)-[1,2,4]triazolo[4,3-a]pyridine</t>
  </si>
  <si>
    <t>PK0-20441</t>
  </si>
  <si>
    <t>3-Cyclopropyl-[1,2,4]triazolo[4,3-a]pyridin-6-amine</t>
  </si>
  <si>
    <t>C10H14N4</t>
  </si>
  <si>
    <t>PK0-20551</t>
  </si>
  <si>
    <t>tert-Butyl 5-oxa-2,8-diazaspiro[3.5]nonane-8-carboxylate</t>
  </si>
  <si>
    <t>PK0-20561</t>
  </si>
  <si>
    <t>5-Oxa-2,8-diazaspiro[3.5]nonan-7-one</t>
  </si>
  <si>
    <t>C6H10N2O2</t>
  </si>
  <si>
    <t>PK0-20651</t>
  </si>
  <si>
    <t>2-(2-Methoxyethoxy)pyrimidine-5-carboxylic acid</t>
  </si>
  <si>
    <t>PK0-20831</t>
  </si>
  <si>
    <t>6-Bromo-3-(4-fluorophenyl)-[1,2,4]triazolo[4,3-a]pyridine</t>
  </si>
  <si>
    <t>PK0-20891</t>
  </si>
  <si>
    <t>1,7-Diazaspiro[3.5]nonan-2-one</t>
  </si>
  <si>
    <t>C7H12N2O</t>
  </si>
  <si>
    <t>PK0-20901</t>
  </si>
  <si>
    <t>Ethyl 5-(pyridin-4-yl)-1,3,4-oxadiazole-2-carboxylate</t>
  </si>
  <si>
    <t>C11H11N3O2</t>
  </si>
  <si>
    <t>C13H8FN3O2</t>
  </si>
  <si>
    <t>C12H18N2O2</t>
  </si>
  <si>
    <t>C12H9FN4</t>
  </si>
  <si>
    <t>C14H19ClN2O2</t>
  </si>
  <si>
    <t>C12H13N3O3</t>
  </si>
  <si>
    <t>PK0-21581</t>
  </si>
  <si>
    <t>[4-(Pyridin-4-yl)oxan-4-yl]methanamine</t>
  </si>
  <si>
    <t>PK0-21591</t>
  </si>
  <si>
    <t>[1-(5-Fluoropyridin-2-yl)cyclopropyl]methanamine</t>
  </si>
  <si>
    <t>C9H11FN2</t>
  </si>
  <si>
    <t>PK0-21701</t>
  </si>
  <si>
    <t>4-(5-Fluoropyridin-2-yl)oxane-4-carboxylic acid</t>
  </si>
  <si>
    <t>PK0-21721</t>
  </si>
  <si>
    <t>3-(3-Fluorophenyl)-[1,2,4]triazolo[4,3-a]pyridin-6-amine</t>
  </si>
  <si>
    <t>C12H22N2O2</t>
  </si>
  <si>
    <t>C9H9N3O2</t>
  </si>
  <si>
    <t>PK0-21911</t>
  </si>
  <si>
    <t>1-(Cyclopropylmethyl)-6-oxo-1,6-dihydropyridine-3-carboxylic acid</t>
  </si>
  <si>
    <t>PK0-21951</t>
  </si>
  <si>
    <t>[1-(6-Methylpyridin-2-yl)cyclopropyl]methanamine</t>
  </si>
  <si>
    <t>C10H14N2</t>
  </si>
  <si>
    <t>PK0-21961</t>
  </si>
  <si>
    <t>[1-(3-Fluoropyridin-2-yl)cyclopropyl]methanamine</t>
  </si>
  <si>
    <t>PK0-21991</t>
  </si>
  <si>
    <t>[4-(3-Fluoropyridin-2-yl)oxan-4-yl]methanamine</t>
  </si>
  <si>
    <t>PK0-22021</t>
  </si>
  <si>
    <t>[4-(6-Methoxypyridin-2-yl)oxan-4-yl]methanamine</t>
  </si>
  <si>
    <t>PK0-22071</t>
  </si>
  <si>
    <t>_x0014_3-Phenyl-[1,2,4]triazolo[4,3-a]pyridin-6-yl_x0015_methanamine hydrochloride</t>
  </si>
  <si>
    <t>C13H13ClN4</t>
  </si>
  <si>
    <t>PK0-22081</t>
  </si>
  <si>
    <t>[3-(2-Fluorophenyl)-[1,2,4]triazolo[4,3-a]pyridin-6-yl]methanamine</t>
  </si>
  <si>
    <t>C13H11FN4</t>
  </si>
  <si>
    <t>PK0-22261</t>
  </si>
  <si>
    <t>3-Amino-1-ethyl-1,2-dihydropyridin-2-one</t>
  </si>
  <si>
    <t>PK0-22301</t>
  </si>
  <si>
    <t>4-(Propan-2-yloxy)pyridine-3-carboxylicacid</t>
  </si>
  <si>
    <t>PK0-22341</t>
  </si>
  <si>
    <t>2-(Pyridin-3-yloxy)pyrimidine-5-carboxylic acid</t>
  </si>
  <si>
    <t>C10H7N3O3</t>
  </si>
  <si>
    <t>PK0-22481</t>
  </si>
  <si>
    <t>[1-(5-Methylpyridin-2-yl)cyclopropyl]methanamine</t>
  </si>
  <si>
    <t>PK0-22501</t>
  </si>
  <si>
    <t>[1-(3-Methoxypyridin-2-yl)cyclopropyl]methanamine</t>
  </si>
  <si>
    <t>PK0-22511</t>
  </si>
  <si>
    <t>[1-(Pyrazin-2-yl)cyclopropyl]methanamine</t>
  </si>
  <si>
    <t>C8H11N3</t>
  </si>
  <si>
    <t>C12H16O3</t>
  </si>
  <si>
    <t>PK0-22691</t>
  </si>
  <si>
    <t>_x0014_1-[(2-Fluorophenyl)methyl]cyclopropyl_x0015_methanamine hydrochloride</t>
  </si>
  <si>
    <t>C11H15ClFN</t>
  </si>
  <si>
    <t>PK0-22751</t>
  </si>
  <si>
    <t>tert-Butyl 2,6-diazaspiro[4.5]decane-6-carboxylate</t>
  </si>
  <si>
    <t>PK0-22881</t>
  </si>
  <si>
    <t>5-Amino-1-methyl-1,2-dihydropyridin-2-one hydrochloride</t>
  </si>
  <si>
    <t>C6H9ClN2O</t>
  </si>
  <si>
    <t>C11H13N3O2</t>
  </si>
  <si>
    <t>PK0-23031</t>
  </si>
  <si>
    <t>2-Methyl-2-(pyrazin-2-yl)propan-1-amine</t>
  </si>
  <si>
    <t>C10H15ClFN</t>
  </si>
  <si>
    <t>C12H11F3O2</t>
  </si>
  <si>
    <t>C10H18Cl2N2</t>
  </si>
  <si>
    <t>PK0-23501</t>
  </si>
  <si>
    <t>2,2-Dimethyl-3-(pyridin-3-yl)propan-1-amine dihydrochloride</t>
  </si>
  <si>
    <t>PK0-23511</t>
  </si>
  <si>
    <t>[1-(Cyclopropylmethyl)cyclopropyl]methanamine hydrochloride</t>
  </si>
  <si>
    <t>C8H16ClN</t>
  </si>
  <si>
    <t>PK0-23601</t>
  </si>
  <si>
    <t>_x0014_1-[(2-Fluorophenyl)methyl]cyclobutyl_x0015_methanamine</t>
  </si>
  <si>
    <t>C12H16FN</t>
  </si>
  <si>
    <t>PK0-23621</t>
  </si>
  <si>
    <t>_x0014_1-[(4-Fluorophenyl)methyl]cyclobutyl_x0015_methanamine</t>
  </si>
  <si>
    <t>C12H13F3O2</t>
  </si>
  <si>
    <t>C13H13F3O2</t>
  </si>
  <si>
    <t>PK0-24071</t>
  </si>
  <si>
    <t>tert-Butyl 2,6-diazaspiro[3.5]nonane-6-carboxylate</t>
  </si>
  <si>
    <t>C5H7N3O</t>
  </si>
  <si>
    <t>C13H13FN2O2</t>
  </si>
  <si>
    <t>PK0-24621</t>
  </si>
  <si>
    <t>2,2-Dimethyl-3-[4-(trifluoromethyl)phenyl]propanoic acid</t>
  </si>
  <si>
    <t>PK0-24651</t>
  </si>
  <si>
    <t>1-[2-(Trifluoromethyl)benzyl]cyclobutanecarboxylic acid</t>
  </si>
  <si>
    <t>PK0-24661</t>
  </si>
  <si>
    <t>1-[4-(Trifluoromethyl)benzyl]cyclobutanecarboxylic acid</t>
  </si>
  <si>
    <t>PK0-24721</t>
  </si>
  <si>
    <t>[1-(2-Chlorobenzyl)cyclopropyl]methanamine hydrochloride</t>
  </si>
  <si>
    <t>C11H15Cl2N</t>
  </si>
  <si>
    <t>PK0-25071</t>
  </si>
  <si>
    <t>[1-(Pyridin-2-ylmethyl)cyclobutyl]methanamine</t>
  </si>
  <si>
    <t>C11H16N2</t>
  </si>
  <si>
    <t>PK0-25101</t>
  </si>
  <si>
    <t>2-(Cyclobutylmethoxy)pyrimidin-5-amine</t>
  </si>
  <si>
    <t>PK0-25151</t>
  </si>
  <si>
    <t>(R)-1-(Pyridin-2-ylmethyl)-3-(pyrrolidin-3-yl)urea hydrochloride</t>
  </si>
  <si>
    <t>C11H17ClN4O</t>
  </si>
  <si>
    <t>PK0-26021</t>
  </si>
  <si>
    <t>1-[4-(Aminomethyl)pyridin-2-yl]-1,3-diazinan-2-one hydrochloride</t>
  </si>
  <si>
    <t>C10H15ClN4O</t>
  </si>
  <si>
    <t>PK0-26131</t>
  </si>
  <si>
    <t>6-[2-Oxo-tetrahydropyrimidin-1(2H)-yl]pyrimidine-4-carboxylic acid</t>
  </si>
  <si>
    <t>C9H10N4O3</t>
  </si>
  <si>
    <t>C11H14ClN3</t>
  </si>
  <si>
    <t>PK0-26691</t>
  </si>
  <si>
    <t>4-[4-(Aminomethyl)pyridin-2-yl]-1lambda(6),4-thiomorpholine-1,1-dione</t>
  </si>
  <si>
    <t>C10H15N3O2S</t>
  </si>
  <si>
    <t>C11H13ClO2</t>
  </si>
  <si>
    <t>PK0-27181</t>
  </si>
  <si>
    <t>3-Methyl-3-[4-(trifluoromethyl)phenyl]butanoic acid</t>
  </si>
  <si>
    <t>PK0-27201</t>
  </si>
  <si>
    <t>3-(3-Methoxyphenyl)-3-methylbutanoic acid</t>
  </si>
  <si>
    <t>PK0-27371</t>
  </si>
  <si>
    <t>1-(2-Bromobenzyl)-1H-imidazole-2-carboxylic acid</t>
  </si>
  <si>
    <t>C9H8BrNO</t>
  </si>
  <si>
    <t>PK0-27671</t>
  </si>
  <si>
    <t>N2-Ethylpyridine-2,5-diamine dihydrochloride</t>
  </si>
  <si>
    <t>C7H13Cl2N3</t>
  </si>
  <si>
    <t>C9H10N2O</t>
  </si>
  <si>
    <t>C19H27NO5</t>
  </si>
  <si>
    <t>PK0-27851</t>
  </si>
  <si>
    <t>2-[1-(tert-Butoxycarbonyl)-4-(4-methoxyphenyl)piperidin-4-yl]acetic acid</t>
  </si>
  <si>
    <t>PK0-27881</t>
  </si>
  <si>
    <t>tert-Butyl N-_x0014_6-oxaspiro[2.5]octan-1-yl_x0015_carbamate</t>
  </si>
  <si>
    <t>C12H21NO3</t>
  </si>
  <si>
    <t>PK0-27981</t>
  </si>
  <si>
    <t>6-[(Tetrahydro-2H-pyran-4-yl)methoxy]pyridin-3-amine</t>
  </si>
  <si>
    <t>PK0-28041</t>
  </si>
  <si>
    <t>7-Amino-2-methylisoindolin-1-one</t>
  </si>
  <si>
    <t>C18H24FNO4</t>
  </si>
  <si>
    <t>C8H12ClN3O</t>
  </si>
  <si>
    <t>C8H12Cl2N2</t>
  </si>
  <si>
    <t>C6H8Cl2F2N2O</t>
  </si>
  <si>
    <t>PK0-29151</t>
  </si>
  <si>
    <t>4-(Difluoromethoxy)pyridin-2-amine dihydrochloride</t>
  </si>
  <si>
    <t>PK0-29391</t>
  </si>
  <si>
    <t>3-Morpholinoisonicotinic acid</t>
  </si>
  <si>
    <t>PK0-29421</t>
  </si>
  <si>
    <t>4-(4-Methylpiperazin-1-yl)nicotinic acid</t>
  </si>
  <si>
    <t>PK0-29481</t>
  </si>
  <si>
    <t>2-Ethylpyrazolo[1,5-a]pyrimidin-6-amine</t>
  </si>
  <si>
    <t>PK0-29571</t>
  </si>
  <si>
    <t>4-Methyl-6-(pyrrolidin-3-yloxy)pyrimidine hydrochloride</t>
  </si>
  <si>
    <t>PK0-29781</t>
  </si>
  <si>
    <t>6-Bromo-2-ethylpyrazolo[1,5-a]pyrimidine</t>
  </si>
  <si>
    <t>PK0-29861</t>
  </si>
  <si>
    <t>2-Cyclopropyl-1,3,8-triazaspiro[4.5]dec-1-en-4-one hydrochloride</t>
  </si>
  <si>
    <t>PK0-29941</t>
  </si>
  <si>
    <t>5-Cyclopropylpyridin-3-amine dihydrochloride</t>
  </si>
  <si>
    <t>C4H4F3N3</t>
  </si>
  <si>
    <t>PK0-30221</t>
  </si>
  <si>
    <t>6-Bromo-3-cyclobutylpyrazolo[1,5-a]pyrimidine</t>
  </si>
  <si>
    <t>PK0-30411</t>
  </si>
  <si>
    <t>N2-Ethylpyrimidine-2,5-diamine</t>
  </si>
  <si>
    <t>PK0-30441</t>
  </si>
  <si>
    <t>N2-Cyclopropylpyrimidine-2,5-diamine</t>
  </si>
  <si>
    <t>PK0-30471</t>
  </si>
  <si>
    <t>N2,N2-Dimethylpyrimidine-2,5-diamine</t>
  </si>
  <si>
    <t>PK0-30591</t>
  </si>
  <si>
    <t>3-Ethylpyrazolo[1,5-a]pyrimidine-6-carboxylic acid</t>
  </si>
  <si>
    <t>PK0-31451</t>
  </si>
  <si>
    <t>N2-Ethyl-N2-methylpyridine-2,5-diamine dihydrochloride</t>
  </si>
  <si>
    <t>C8H15Cl2N3</t>
  </si>
  <si>
    <t>PK0-31461</t>
  </si>
  <si>
    <t>3-tert-Butylpyrazolo[1,5-a]pyrimidin-6-amine</t>
  </si>
  <si>
    <t>PK0-31661</t>
  </si>
  <si>
    <t>1-(4-Bromobenzyl)-1H-imidazol-2-amine</t>
  </si>
  <si>
    <t>PK0-31681</t>
  </si>
  <si>
    <t>1-[3-(Trifluoromethyl)benzyl]-1H-imidazol-2-amine</t>
  </si>
  <si>
    <t>PK0-31811</t>
  </si>
  <si>
    <t>tert-Butyl 6-chloro-1,2-dihydrospiro[indole-3,4'-piperidine]-1'-carboxylate</t>
  </si>
  <si>
    <t>C17H23ClN2O2</t>
  </si>
  <si>
    <t>PK0-32161</t>
  </si>
  <si>
    <t>1-(Pyridin-3-yl)-1H-imidazol-2-amine</t>
  </si>
  <si>
    <t>C17H23BrN2O2</t>
  </si>
  <si>
    <t>PK0-32881</t>
  </si>
  <si>
    <t>1-(tert-Butoxycarbonyl)-4-(2-fluorobenzyl)piperidine-4-carboxylic acid</t>
  </si>
  <si>
    <t>PK0-33001</t>
  </si>
  <si>
    <t>tert-Butyl _x0014_[4-(3-fluorophenyl)piperidin-4-yl]methyl_x0015_carbamate</t>
  </si>
  <si>
    <t>PK0-33121</t>
  </si>
  <si>
    <t>tert-Butyl 5-bromo-1,2-dihydrospiro[indole-3,4'-piperidine]-1'-carboxylate</t>
  </si>
  <si>
    <t>C11H20Cl3N3O</t>
  </si>
  <si>
    <t>PK0-34121</t>
  </si>
  <si>
    <t>5-(Pyrrolidin-1-yl)pyridin-3-amine</t>
  </si>
  <si>
    <t>PK0-34131</t>
  </si>
  <si>
    <t>5-(Piperidin-1-yl)pyridin-3-amine</t>
  </si>
  <si>
    <t>PK0-34261</t>
  </si>
  <si>
    <t>1-(Pyridin-3-ylmethyl)-1H-imidazol-2-amine</t>
  </si>
  <si>
    <t>C12H12FN</t>
  </si>
  <si>
    <t>C10H10FN</t>
  </si>
  <si>
    <t>PK0-34321</t>
  </si>
  <si>
    <t>3-(Cyclopropylmethyl)-5-fluoro-1H-indole</t>
  </si>
  <si>
    <t>PK0-34371</t>
  </si>
  <si>
    <t>3-Cyclobutyl-7-fluoro-1H-indole</t>
  </si>
  <si>
    <t>PK0-34381</t>
  </si>
  <si>
    <t>Benzyl N-_x0014_5-azaspiro[2.4]heptan-1-yl_x0015_carbamate hydrochloride</t>
  </si>
  <si>
    <t>PK0-34441</t>
  </si>
  <si>
    <t>4-Methyl-N-(piperidin-4-yl)pyrimidin-2-amine trihydrochloride</t>
  </si>
  <si>
    <t>C10H19Cl3N4</t>
  </si>
  <si>
    <t>PK0-34691</t>
  </si>
  <si>
    <t>tert-Butyl 4-bromo-1,2-dihydrospiro[indole-3,4'-piperidine]-1'-carboxylate</t>
  </si>
  <si>
    <t>PK0-34701</t>
  </si>
  <si>
    <t>3-Ethyl-4-fluoro-1H-indole</t>
  </si>
  <si>
    <t>C11H12FN</t>
  </si>
  <si>
    <t>PK0-34781</t>
  </si>
  <si>
    <t>5-Fluoro-3-(piperidin-3-yl)-1H-indole</t>
  </si>
  <si>
    <t>C13H15FN2</t>
  </si>
  <si>
    <t>PK0-34871</t>
  </si>
  <si>
    <t>2-Methoxy-N-(piperidin-4-yl)pyridin-4-amine trihydrochloride</t>
  </si>
  <si>
    <t>PK0-34981</t>
  </si>
  <si>
    <t>4-(Trifluoromethyl)-1H-pyrazol-3-amine</t>
  </si>
  <si>
    <t>PK0-34991</t>
  </si>
  <si>
    <t>2,3-Dihydropyrazolo[5,1-b]oxazol-6-amine</t>
  </si>
  <si>
    <t>C7H14ClN3O</t>
  </si>
  <si>
    <t>PK0-35211</t>
  </si>
  <si>
    <t>7-Fluoro-3-isopropyl-1H-indole</t>
  </si>
  <si>
    <t>C5H9ClFN3</t>
  </si>
  <si>
    <t>PK0-36141</t>
  </si>
  <si>
    <t>1-(2,2,2-Trifluoroethyl)-1H-imidazol-4-amine hydrochloride</t>
  </si>
  <si>
    <t>C5H7ClF3N3</t>
  </si>
  <si>
    <t>C9H7FN2O3</t>
  </si>
  <si>
    <t>PK0-36201</t>
  </si>
  <si>
    <t>2-_x0014_6-Fluoro-2-oxo-2,3-dihydrobenzo[d]imidazol-1-yl_x0015_acetic acid</t>
  </si>
  <si>
    <t>C7H7ClN2O</t>
  </si>
  <si>
    <t>PK0-36401</t>
  </si>
  <si>
    <t>4-Fluoro-3-(piperidin-4-yl)-1H-indole</t>
  </si>
  <si>
    <t>C9H11N3O</t>
  </si>
  <si>
    <t>C6H11ClFN3</t>
  </si>
  <si>
    <t>PK0-36951</t>
  </si>
  <si>
    <t>2-_x0014_2-Cyclobutyl-5-fluoro-1H-benzo[d]imidazol-1-yl_x0015_acetic acid</t>
  </si>
  <si>
    <t>PK0-36961</t>
  </si>
  <si>
    <t>2-_x0014_5-Fluoro-2-oxo-2,3-dihydrobenzo[d]imidazol-1-yl_x0015_acetic acid</t>
  </si>
  <si>
    <t>C6H9Cl2FN2</t>
  </si>
  <si>
    <t>PK0-37011</t>
  </si>
  <si>
    <t>1H-Pyrrolo[3,2-c]pyridin-2(3H)-one hydrochloride</t>
  </si>
  <si>
    <t>C11H12BrNO</t>
  </si>
  <si>
    <t>C9H9BrN2O</t>
  </si>
  <si>
    <t>PK0-37181</t>
  </si>
  <si>
    <t>tert-Butyl 1-amino-6-azaspiro[2.5]octane-6-carboxylate</t>
  </si>
  <si>
    <t>PK0-37211</t>
  </si>
  <si>
    <t>2,6-Dimethyl-N-(piperidin-4-yl)pyrimidin-4-amine</t>
  </si>
  <si>
    <t>C11H18N4</t>
  </si>
  <si>
    <t>C11H14N2O</t>
  </si>
  <si>
    <t>C8H9N3O</t>
  </si>
  <si>
    <t>PK0-37281</t>
  </si>
  <si>
    <t>N2,N2-Dimethylpyridine-2,6-diamine</t>
  </si>
  <si>
    <t>PK0-37511</t>
  </si>
  <si>
    <t>6-Bromo-1,2-dihydroisoquinolin-3(4H)-one</t>
  </si>
  <si>
    <t>PK0-37931</t>
  </si>
  <si>
    <t>4-(4-Fluorobenzyl)piperidin-4-amine dihydrochloride</t>
  </si>
  <si>
    <t>PK0-38111</t>
  </si>
  <si>
    <t>1-(2-Fluoroethyl)-1H-pyrazol-5-amine hydrochloride</t>
  </si>
  <si>
    <t>PK0-38191</t>
  </si>
  <si>
    <t>1-(Pyridin-4-yl)-1H-imidazole-4-carboxylic acid</t>
  </si>
  <si>
    <t>PK0-38361</t>
  </si>
  <si>
    <t>6-Amino-3,4-dihydroquinolin-2(1H)-one</t>
  </si>
  <si>
    <t>C9H11ClN2O</t>
  </si>
  <si>
    <t>C10H11BrN2O</t>
  </si>
  <si>
    <t>C12H9BrFNO</t>
  </si>
  <si>
    <t>PK0-38671</t>
  </si>
  <si>
    <t>5-Bromo-1-(2,2,2-trifluoroethyl)pyrimidin-2(1H)-one</t>
  </si>
  <si>
    <t>C6H4BrF3N2O</t>
  </si>
  <si>
    <t>PK0-38681</t>
  </si>
  <si>
    <t>5-Bromo-1-phenylpyrimidin-2(1H)-one</t>
  </si>
  <si>
    <t>C10H7BrN2O</t>
  </si>
  <si>
    <t>PK0-38991</t>
  </si>
  <si>
    <t>7-Bromoquinolin-2(1H)-one</t>
  </si>
  <si>
    <t>C9H6BrNO</t>
  </si>
  <si>
    <t>PK0-39021</t>
  </si>
  <si>
    <t>2-(6-Methyl-1H-indol-3-yl)acetic acid</t>
  </si>
  <si>
    <t>C11H11NO2</t>
  </si>
  <si>
    <t>C11H9BrN2O</t>
  </si>
  <si>
    <t>PK0-39071</t>
  </si>
  <si>
    <t>4-Bromo-1-(pyridin-4-yl)pyridin-2(1H)-one</t>
  </si>
  <si>
    <t>PK0-39291</t>
  </si>
  <si>
    <t>6,6-Difluoro-6,7-dihydro-5H-pyrazolo[5,1-b][1,3]oxazin-2-amine hydrochloride</t>
  </si>
  <si>
    <t>C6H8ClF2N3O</t>
  </si>
  <si>
    <t>C11H8BrFN2O</t>
  </si>
  <si>
    <t>C10H6BrFN2O</t>
  </si>
  <si>
    <t>PK0-39551</t>
  </si>
  <si>
    <t>3-(Tetrahydro-2H-pyran-4-yl)-[1,2,4]triazolo[4,3-a]pyridine-8-carboxylic acid</t>
  </si>
  <si>
    <t>PK0-40311</t>
  </si>
  <si>
    <t>5-(4-Methylpiperazin-1-yl)nicotinic acid</t>
  </si>
  <si>
    <t>Na+</t>
  </si>
  <si>
    <t>PK0-40571</t>
  </si>
  <si>
    <t>2-{1H-Pyrrolo[3,2-b]pyridin-5-yl}acetic acid dihydrochloride</t>
  </si>
  <si>
    <t>C9H10Cl2N2O2</t>
  </si>
  <si>
    <t>Li+</t>
  </si>
  <si>
    <t>C8H8ClF2NO2</t>
  </si>
  <si>
    <t>PK0-40621</t>
  </si>
  <si>
    <t>1-(3-Chloropyridin-2-yl)cyclopropanecarboxylic acid hydrochloride</t>
  </si>
  <si>
    <t>C9H9Cl2NO2</t>
  </si>
  <si>
    <t>PK0-40641</t>
  </si>
  <si>
    <t>2-[3-(Difluoromethyl)pyridin-2-yl]acetic acid hydrochloride</t>
  </si>
  <si>
    <t>PK0-40721</t>
  </si>
  <si>
    <t>2-Hydroxy-2-(4-methylpyridin-2-yl)acetic acid hydrochloride</t>
  </si>
  <si>
    <t>C8H10ClNO3</t>
  </si>
  <si>
    <t>C12H10F3NO3</t>
  </si>
  <si>
    <t>PK0-41091</t>
  </si>
  <si>
    <t>3,3,3-Trifluoro-2-(6-methoxy-1H-indol-3-yl)propanoic acid</t>
  </si>
  <si>
    <t>C10H8BrN3O</t>
  </si>
  <si>
    <t>PK0-41261</t>
  </si>
  <si>
    <t>[1-(Pyridin-2-ylmethyl)-1H-imidazol-4-yl]methanamine dihydrochloride</t>
  </si>
  <si>
    <t>C10H14Cl2N4</t>
  </si>
  <si>
    <t>PK0-41271</t>
  </si>
  <si>
    <t>[1-(Cyclobutylmethyl)-1H-imidazol-5-yl]methanamine</t>
  </si>
  <si>
    <t>PK0-41511</t>
  </si>
  <si>
    <t>5-Bromo-1-(pyridin-3-ylmethyl)pyrimidin-2(1H)-one</t>
  </si>
  <si>
    <t>PK0-41701</t>
  </si>
  <si>
    <t>[1-(2-Fluoroethyl)-1H-pyrazol-5-yl]methanamine hydrochloride</t>
  </si>
  <si>
    <t>PK0-41791</t>
  </si>
  <si>
    <t>4-Amino-4-[(2-fluorophenyl)methyl]-1Lambda(6)-thiane-1,1-dione hydrochloride</t>
  </si>
  <si>
    <t>C12H17ClFNO2S</t>
  </si>
  <si>
    <t>C8H11BrN2O</t>
  </si>
  <si>
    <t>PK0-43291</t>
  </si>
  <si>
    <t>4-Bromo-2-(2-fluorophenyl)pyridazin-3(2H)-one</t>
  </si>
  <si>
    <t>PK0-43381</t>
  </si>
  <si>
    <t>5-Amino-3,4-dihydroquinazolin-2(1H)-one</t>
  </si>
  <si>
    <t>PK0-43461</t>
  </si>
  <si>
    <t>6-Bromo-4,4-dimethyl-3,4-dihydroquinazolin-2(1H)-one</t>
  </si>
  <si>
    <t>PK0-43611</t>
  </si>
  <si>
    <t>5-Bromo-1-(4-methoxyphenyl)pyrazin-2(1H)-one</t>
  </si>
  <si>
    <t>PK0-43791</t>
  </si>
  <si>
    <t>1-Methylindoline-7-carboxylic acid</t>
  </si>
  <si>
    <t>PK0-43931</t>
  </si>
  <si>
    <t>Lithium 1-ethyl-5-fluoro-1H-benzo[d]imidazole-2-carboxylate</t>
  </si>
  <si>
    <t>C10H8FLiN2O2</t>
  </si>
  <si>
    <t>PK0-44041</t>
  </si>
  <si>
    <t>1-(4-Fluorophenyl)butan-1-amine hydrochloride</t>
  </si>
  <si>
    <t>PK0-44061</t>
  </si>
  <si>
    <t>tert-Butyl 4-[amino(4-fluorophenyl)methyl]piperidine-1-carboxylate</t>
  </si>
  <si>
    <t>PK0-44071</t>
  </si>
  <si>
    <t>Benzyl 4-[amino(4-fluorophenyl)methyl]piperidine-1-carboxylate</t>
  </si>
  <si>
    <t>C20H23FN2O2</t>
  </si>
  <si>
    <t>PK0-44181</t>
  </si>
  <si>
    <t>4-Bromo-2-(pyridin-2-ylmethoxy)pyridine</t>
  </si>
  <si>
    <t>C9H13Cl2FN2</t>
  </si>
  <si>
    <t>PK0-45271</t>
  </si>
  <si>
    <t>tert-Butyl 4-[amino(3-fluorophenyl)methyl]piperidine-1-carboxylate</t>
  </si>
  <si>
    <t>PK0-45331</t>
  </si>
  <si>
    <t>Cyclopropyl(2-fluoropyridin-4-yl)methanamine dihydrochloride</t>
  </si>
  <si>
    <t>PK0-45431</t>
  </si>
  <si>
    <t>4-Bromo-2-(pyridin-3-ylmethoxy)pyridine</t>
  </si>
  <si>
    <t>PK0-45761</t>
  </si>
  <si>
    <t>2-Cyclopropyl-1-(3-fluorophenyl)ethanamine hydrochloride</t>
  </si>
  <si>
    <t>PK0-45771</t>
  </si>
  <si>
    <t>tert-Butyl 4-[2-amino-2-(3-fluorophenyl)ethyl]piperidine-1-carboxylate</t>
  </si>
  <si>
    <t>PK0-45891</t>
  </si>
  <si>
    <t>5'-Fluoro-1'H-spiro[cyclopropane-1,3'-indole]-2'-one</t>
  </si>
  <si>
    <t>C10H8FNO</t>
  </si>
  <si>
    <t>C10H11BrClN</t>
  </si>
  <si>
    <t>PK0-45961</t>
  </si>
  <si>
    <t>5-Bromo-3-methyl-3,4-dihydroquinazolin-2(1H)-one</t>
  </si>
  <si>
    <t>PK0-46061</t>
  </si>
  <si>
    <t>4-Bromo-2-(4-fluorobenzyloxy)pyridine</t>
  </si>
  <si>
    <t>PK0-46091</t>
  </si>
  <si>
    <t>2-Bromo-5-(2-fluorobenzyloxy)pyrazine</t>
  </si>
  <si>
    <t>PK0-46201</t>
  </si>
  <si>
    <t>6'-Chloro-1',2'-dihydrospiro[cyclopropane-1,3'-indole] hydrochloride</t>
  </si>
  <si>
    <t>C10H11Cl2N</t>
  </si>
  <si>
    <t>PK0-46531</t>
  </si>
  <si>
    <t>tert-Butyl 5-(trifluoromethyl)-1,2-dihydrospiro[indole-3,4'-piperidine]-1'-carboxylate</t>
  </si>
  <si>
    <t>C18H23F3N2O2</t>
  </si>
  <si>
    <t>PK0-46541</t>
  </si>
  <si>
    <t>4'-Fluoro-1'H-spiro[cyclopropane-1,3'-indole]-2'-one</t>
  </si>
  <si>
    <t>PK0-46861</t>
  </si>
  <si>
    <t>4'-Bromo-1',2'-dihydrospiro[cyclopropane-1,3'-indole] hydrochloride</t>
  </si>
  <si>
    <t>PK0-47031</t>
  </si>
  <si>
    <t>7-Methyl-1,2-dihydrospiro[indole-3,4'-oxane]</t>
  </si>
  <si>
    <t>PK0-47101</t>
  </si>
  <si>
    <t>3-(Pyrrolidin-2-yl)-1H-indazole hydrochloride</t>
  </si>
  <si>
    <t>PK0-47261</t>
  </si>
  <si>
    <t>2',3'-Dihydrospiro{oxane-4,1'-pyrrolo[3,2-b]pyridine}</t>
  </si>
  <si>
    <t>PK0-47621</t>
  </si>
  <si>
    <t>2-(3-Isopropylpyridin-2-yl)acetic acid hydrochloride</t>
  </si>
  <si>
    <t>PK0-48061</t>
  </si>
  <si>
    <t>tert-Butyl 2,7-diazaspiro[3.5]nonane-2-carboxylate</t>
  </si>
  <si>
    <t>PK0-48111</t>
  </si>
  <si>
    <t>tert-Butyl 2,7-diazaspiro[4.4]nonane-2-carboxylate</t>
  </si>
  <si>
    <t>PK0-48121</t>
  </si>
  <si>
    <t>tert-Butyl 2,6-diazaspiro[4.5]decane-2-carboxylate</t>
  </si>
  <si>
    <t>PK0-48361</t>
  </si>
  <si>
    <t>tert-Butyl 2,6-diazaspiro[3.4]octane-6-carboxylate</t>
  </si>
  <si>
    <t>C11H20N2O2</t>
  </si>
  <si>
    <t>PK0-48441</t>
  </si>
  <si>
    <t>tert-Butyl 1-oxa-4,8-diazaspiro[5.5]undecane-4-carboxylate</t>
  </si>
  <si>
    <t>PK0-48661</t>
  </si>
  <si>
    <t>2-tert-butyl[1,2,4]triazolo[1,5-a]pyridine-6-carboxylic acid</t>
  </si>
  <si>
    <t>PK0-48701</t>
  </si>
  <si>
    <t>2-Cyclobutyl-[1,2,4]triazolo[1,5-a]pyridin-6-amine</t>
  </si>
  <si>
    <t>PK0-48711</t>
  </si>
  <si>
    <t>2-(Propan-2-yl)-[1,2,4]triazolo[1,5-a]pyridin-6-amine</t>
  </si>
  <si>
    <t>PK0-48741</t>
  </si>
  <si>
    <t>2-(3-Fluorophenyl)-[1,2,4]triazolo[1,5-a]pyridin-6-amine</t>
  </si>
  <si>
    <t>PK0-48751</t>
  </si>
  <si>
    <t>2-(4-Fluorophenyl)-[1,2,4]triazolo[1,5-a]pyridin-6-amine</t>
  </si>
  <si>
    <t>PK0-48771</t>
  </si>
  <si>
    <t>tert-Butyl N-{7-azaspiro[3.5]nonan-1-yl}carbamate</t>
  </si>
  <si>
    <t>PK0-48801</t>
  </si>
  <si>
    <t>2-Cyclopropyl-[1,2,4]triazolo[1,5-a]pyridine-6-carboxylic acid</t>
  </si>
  <si>
    <t>PK0-48821</t>
  </si>
  <si>
    <t>2-Cyclobutyl-[1,2,4]triazolo[1,5-a]pyridine-6-carboxylic acid</t>
  </si>
  <si>
    <t>PK0-48861</t>
  </si>
  <si>
    <t>2-(3-Fluorophenyl)-[1,2,4]triazolo[1,5-a]pyridine-6-carboxylic acid</t>
  </si>
  <si>
    <t>PK0-48921</t>
  </si>
  <si>
    <t>Cyclopropyl[2-(trifluoromethyl)pyridin-3-yl]methanamine</t>
  </si>
  <si>
    <t>C10H11F3N2</t>
  </si>
  <si>
    <t>PK0-49061</t>
  </si>
  <si>
    <t>6-Bromo-3,3-dimethyl-3,4-dihydroquinolin-2(1H)-one</t>
  </si>
  <si>
    <t>PK0-49261</t>
  </si>
  <si>
    <t>8-Bromo-3,3-dimethyl-3,4-dihydroisoquinolin-1(2H)-one</t>
  </si>
  <si>
    <t>PK0-49471</t>
  </si>
  <si>
    <t>7-Amino-3-methyl-3,4-dihydroquinazolin-2(1H)-one</t>
  </si>
  <si>
    <t>PK0-49541</t>
  </si>
  <si>
    <t>(3-Fluoropyridin-2-yl)methanamine dihydrochloride</t>
  </si>
  <si>
    <t>PK0-50031</t>
  </si>
  <si>
    <t>3-bromo-1-(2-methylpropyl)-1,6-dihydropyridazin-6-one</t>
  </si>
  <si>
    <t>PK0-50371</t>
  </si>
  <si>
    <t>tert-Butyl 1-amino-5-azaspiro[2.3]hexane-5-carboxylate</t>
  </si>
  <si>
    <t>PK0-50381</t>
  </si>
  <si>
    <t>tert-Butyl 1-amino-5-azaspiro[2.4]heptane-5-carboxylate</t>
  </si>
  <si>
    <t>PK0-50771</t>
  </si>
  <si>
    <t>1',3'-Dihydrospiro{cyclopropane-1,2'-pyrazolo[3,2-b][1,3]oxazine}-6'-amine hydrochloride</t>
  </si>
  <si>
    <t>PK0-50861</t>
  </si>
  <si>
    <t>6-amino-2-methyl-2,3-dihydro-1H-isoindol-1-one hydrochloride</t>
  </si>
  <si>
    <t>PK0-50901</t>
  </si>
  <si>
    <t>1-benzyl-1H,4H,5H,6H,7H-pyrazolo[4,3-c]pyridine</t>
  </si>
  <si>
    <t>PK0-51041</t>
  </si>
  <si>
    <t>1-(Pyridin-2-ylmethyl)-1H-imidazole-5-carboxylic acid</t>
  </si>
  <si>
    <t>PK0-51061</t>
  </si>
  <si>
    <t>1-(Pyridin-4-ylmethyl)-4,5,6,7-tetrahydro-1H-pyrazolo[4,3-c]pyridine</t>
  </si>
  <si>
    <t>PK0-51381</t>
  </si>
  <si>
    <t>[1-(Pyridin-3-ylmethyl)-1H-imidazol-4-yl]methanamine</t>
  </si>
  <si>
    <t>PK0-51591</t>
  </si>
  <si>
    <t>1-[4-(Trifluoromethyl)benzyl]cyclopropanecarboxylic acid</t>
  </si>
  <si>
    <t>PK0-52611</t>
  </si>
  <si>
    <t>tert-Butyl 1,6-diazaspiro[3.4]octane-6-carboxylate</t>
  </si>
  <si>
    <t>C12H12FN3</t>
  </si>
  <si>
    <t>PK0-52981</t>
  </si>
  <si>
    <t>[1-(5-fluoropyridin-2-yl)cyclopropyl]methanamine dihydrochloride</t>
  </si>
  <si>
    <t>PK0-53381</t>
  </si>
  <si>
    <t>1-(2-Fluorophenyl)-1H,4H,5H,6H,7H-pyrazolo[4,3-c]pyridine</t>
  </si>
  <si>
    <t>PK0-53401</t>
  </si>
  <si>
    <t>4-Amino-4-(4-fluorophenyl)-1lambda6-thiane-1,1-dione</t>
  </si>
  <si>
    <t>C11H14FNO2S</t>
  </si>
  <si>
    <t>PK0-53551</t>
  </si>
  <si>
    <t>benzyl 7-oxo-2,6,9-triazaspiro[4.6]undecane-9-carboxylate hydrochloride (1:1)</t>
  </si>
  <si>
    <t>C16H22ClN3O3</t>
  </si>
  <si>
    <t>C12H14ClFN4</t>
  </si>
  <si>
    <t>PK0-54021</t>
  </si>
  <si>
    <t>1,3'-bipyrrolidin-2-one hydrochloride (1:1)</t>
  </si>
  <si>
    <t>PK0-54141</t>
  </si>
  <si>
    <t>1-(pyrrolidin-3-yl)imidazolidin-2-one hydrochloride</t>
  </si>
  <si>
    <t>PK0-54361</t>
  </si>
  <si>
    <t>[1-(3-fluorophenyl)-1H-imidazol-2-yl]methanamine hydrochloride</t>
  </si>
  <si>
    <t>C10H11ClFN3</t>
  </si>
  <si>
    <t>PK0-54371</t>
  </si>
  <si>
    <t>[1-(4-fluorophenyl)-1H-imidazol-2-yl]methanamine hydrochloride</t>
  </si>
  <si>
    <t>PK0-54391</t>
  </si>
  <si>
    <t>1-(2-fluorophenyl)-5-(pyrrolidin-3-yl)-1H-1,2,4-triazole hydrochloride</t>
  </si>
  <si>
    <t>PK0-55271</t>
  </si>
  <si>
    <t>Sodium 6-fluoro-[1,2,4]triazolo[4,3-a]pyridine-3-carboxylate</t>
  </si>
  <si>
    <t>C7H3FN3NaO2</t>
  </si>
  <si>
    <t>PK0-56121</t>
  </si>
  <si>
    <t>[(3-fluoropyridin-4-yl)methyl](methyl)amine dihydrochloride</t>
  </si>
  <si>
    <t>PK0-56261</t>
  </si>
  <si>
    <t>[(4-Fluoropyridin-2-yl)methyl](methyl)amine dihydrochloride</t>
  </si>
  <si>
    <t>C7H9FN2.2HCl</t>
  </si>
  <si>
    <t>PK0-56481</t>
  </si>
  <si>
    <t>1-[(3S)-Piperidin-3-yl]-2,3-dihydro-1H-1,3-benzodiazol-2-one hydrochloride</t>
  </si>
  <si>
    <t>C12H15N3O.HCl</t>
  </si>
  <si>
    <t>PK0-56761</t>
  </si>
  <si>
    <t>5-Fluoro-3H-spiro[1-benzofuran-2,4'-piperidine] hydrochloride</t>
  </si>
  <si>
    <t>C12H14FNO.HCL</t>
  </si>
  <si>
    <t>C9H17N3OeHCl</t>
  </si>
  <si>
    <t>PK0-57191</t>
  </si>
  <si>
    <t>Lithium(1+) 1-phenyl-1H-imidazole-2-carboxylate</t>
  </si>
  <si>
    <t>C10H7N2O2-eLi+</t>
  </si>
  <si>
    <t>PK0-57331</t>
  </si>
  <si>
    <t>2-(5-Ethyl-1,3,4-oxadiazol-2-yl)benzoic acid</t>
  </si>
  <si>
    <t>PK0-57651</t>
  </si>
  <si>
    <t>2-(3-Chlorophenyl)-2-methylbutanoic acid</t>
  </si>
  <si>
    <t>PK0-57661</t>
  </si>
  <si>
    <t>2-(4-Chlorophenyl)-2-methylbutanoic acid</t>
  </si>
  <si>
    <t>PK0-57921</t>
  </si>
  <si>
    <t>tert-Butyl (3R)-3-(2-oxo-1,2,3,4-tetrahydroquinoxalin-1-yl)pyrrolidine-1-carboxylate</t>
  </si>
  <si>
    <t>PK0-58051</t>
  </si>
  <si>
    <t>N-(Cyclopropylmethyl)piperazine-1-carboxamide hydrochloride</t>
  </si>
  <si>
    <t>PK0-58311</t>
  </si>
  <si>
    <t>1-(3-Fluorophenyl)-1H-pyrazole-3-carboxylic acid</t>
  </si>
  <si>
    <t>PK0-58741</t>
  </si>
  <si>
    <t>1-Methyl-1,4-diazepan-2-one hydrochloride</t>
  </si>
  <si>
    <t>C6H12N2OûHCl</t>
  </si>
  <si>
    <t>C13H16N2OûHCl</t>
  </si>
  <si>
    <t>PK0-58851</t>
  </si>
  <si>
    <t>2,3-Dihydro-1H-spiro[isoquinoline-4,4'-piperidin]-1-one hydrochloride</t>
  </si>
  <si>
    <t>PK0-58951</t>
  </si>
  <si>
    <t>5-Methoxy-±,±-dimethyl-2-pyridinemethanamine</t>
  </si>
  <si>
    <t>C8H11N3ûHCl</t>
  </si>
  <si>
    <t>PK0-59181</t>
  </si>
  <si>
    <t>2-(4-Methoxypyridin-2-yl)propan-2-amine</t>
  </si>
  <si>
    <t>PK0-59371</t>
  </si>
  <si>
    <t>1-(5-Cyclopropylpyrimidin-4-yl)methanamine hydrochloride</t>
  </si>
  <si>
    <t>1g販売金額</t>
    <rPh sb="2" eb="4">
      <t>ハンバイ</t>
    </rPh>
    <rPh sb="4" eb="6">
      <t>キンガク</t>
    </rPh>
    <phoneticPr fontId="1"/>
  </si>
  <si>
    <t>割引販売金額</t>
    <rPh sb="0" eb="2">
      <t>ワリビキ</t>
    </rPh>
    <rPh sb="2" eb="4">
      <t>ハンバイ</t>
    </rPh>
    <rPh sb="4" eb="6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</si>
</sst>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indexed="12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4" fillId="0" borderId="0" xfId="0" applyFont="1" applyAlignment="1"/>
    <xf numFmtId="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tmp"/><Relationship Id="rId21" Type="http://schemas.openxmlformats.org/officeDocument/2006/relationships/image" Target="../media/image21.tmp"/><Relationship Id="rId63" Type="http://schemas.openxmlformats.org/officeDocument/2006/relationships/image" Target="../media/image63.tmp"/><Relationship Id="rId159" Type="http://schemas.openxmlformats.org/officeDocument/2006/relationships/image" Target="../media/image159.tmp"/><Relationship Id="rId170" Type="http://schemas.openxmlformats.org/officeDocument/2006/relationships/image" Target="../media/image170.tmp"/><Relationship Id="rId226" Type="http://schemas.openxmlformats.org/officeDocument/2006/relationships/image" Target="../media/image226.tmp"/><Relationship Id="rId268" Type="http://schemas.openxmlformats.org/officeDocument/2006/relationships/image" Target="../media/image268.tmp"/><Relationship Id="rId32" Type="http://schemas.openxmlformats.org/officeDocument/2006/relationships/image" Target="../media/image32.tmp"/><Relationship Id="rId74" Type="http://schemas.openxmlformats.org/officeDocument/2006/relationships/image" Target="../media/image74.tmp"/><Relationship Id="rId128" Type="http://schemas.openxmlformats.org/officeDocument/2006/relationships/image" Target="../media/image128.tmp"/><Relationship Id="rId5" Type="http://schemas.openxmlformats.org/officeDocument/2006/relationships/image" Target="../media/image5.tmp"/><Relationship Id="rId181" Type="http://schemas.openxmlformats.org/officeDocument/2006/relationships/image" Target="../media/image181.tmp"/><Relationship Id="rId237" Type="http://schemas.openxmlformats.org/officeDocument/2006/relationships/image" Target="../media/image237.tmp"/><Relationship Id="rId279" Type="http://schemas.openxmlformats.org/officeDocument/2006/relationships/image" Target="../media/image279.tmp"/><Relationship Id="rId43" Type="http://schemas.openxmlformats.org/officeDocument/2006/relationships/image" Target="../media/image43.tmp"/><Relationship Id="rId139" Type="http://schemas.openxmlformats.org/officeDocument/2006/relationships/image" Target="../media/image139.tmp"/><Relationship Id="rId290" Type="http://schemas.openxmlformats.org/officeDocument/2006/relationships/image" Target="../media/image290.tmp"/><Relationship Id="rId85" Type="http://schemas.openxmlformats.org/officeDocument/2006/relationships/image" Target="../media/image85.tmp"/><Relationship Id="rId150" Type="http://schemas.openxmlformats.org/officeDocument/2006/relationships/image" Target="../media/image150.tmp"/><Relationship Id="rId192" Type="http://schemas.openxmlformats.org/officeDocument/2006/relationships/image" Target="../media/image192.tmp"/><Relationship Id="rId206" Type="http://schemas.openxmlformats.org/officeDocument/2006/relationships/image" Target="../media/image206.tmp"/><Relationship Id="rId248" Type="http://schemas.openxmlformats.org/officeDocument/2006/relationships/image" Target="../media/image248.tmp"/><Relationship Id="rId12" Type="http://schemas.openxmlformats.org/officeDocument/2006/relationships/image" Target="../media/image12.tmp"/><Relationship Id="rId33" Type="http://schemas.openxmlformats.org/officeDocument/2006/relationships/image" Target="../media/image33.tmp"/><Relationship Id="rId108" Type="http://schemas.openxmlformats.org/officeDocument/2006/relationships/image" Target="../media/image108.tmp"/><Relationship Id="rId129" Type="http://schemas.openxmlformats.org/officeDocument/2006/relationships/image" Target="../media/image129.tmp"/><Relationship Id="rId280" Type="http://schemas.openxmlformats.org/officeDocument/2006/relationships/image" Target="../media/image280.tmp"/><Relationship Id="rId54" Type="http://schemas.openxmlformats.org/officeDocument/2006/relationships/image" Target="../media/image54.tmp"/><Relationship Id="rId75" Type="http://schemas.openxmlformats.org/officeDocument/2006/relationships/image" Target="../media/image75.tmp"/><Relationship Id="rId96" Type="http://schemas.openxmlformats.org/officeDocument/2006/relationships/image" Target="../media/image96.tmp"/><Relationship Id="rId140" Type="http://schemas.openxmlformats.org/officeDocument/2006/relationships/image" Target="../media/image140.tmp"/><Relationship Id="rId161" Type="http://schemas.openxmlformats.org/officeDocument/2006/relationships/image" Target="../media/image161.tmp"/><Relationship Id="rId182" Type="http://schemas.openxmlformats.org/officeDocument/2006/relationships/image" Target="../media/image182.tmp"/><Relationship Id="rId217" Type="http://schemas.openxmlformats.org/officeDocument/2006/relationships/image" Target="../media/image217.tmp"/><Relationship Id="rId6" Type="http://schemas.openxmlformats.org/officeDocument/2006/relationships/image" Target="../media/image6.tmp"/><Relationship Id="rId238" Type="http://schemas.openxmlformats.org/officeDocument/2006/relationships/image" Target="../media/image238.tmp"/><Relationship Id="rId259" Type="http://schemas.openxmlformats.org/officeDocument/2006/relationships/image" Target="../media/image259.tmp"/><Relationship Id="rId23" Type="http://schemas.openxmlformats.org/officeDocument/2006/relationships/image" Target="../media/image23.tmp"/><Relationship Id="rId119" Type="http://schemas.openxmlformats.org/officeDocument/2006/relationships/image" Target="../media/image119.tmp"/><Relationship Id="rId270" Type="http://schemas.openxmlformats.org/officeDocument/2006/relationships/image" Target="../media/image270.tmp"/><Relationship Id="rId291" Type="http://schemas.openxmlformats.org/officeDocument/2006/relationships/image" Target="../media/image291.tmp"/><Relationship Id="rId44" Type="http://schemas.openxmlformats.org/officeDocument/2006/relationships/image" Target="../media/image44.tmp"/><Relationship Id="rId65" Type="http://schemas.openxmlformats.org/officeDocument/2006/relationships/image" Target="../media/image65.tmp"/><Relationship Id="rId86" Type="http://schemas.openxmlformats.org/officeDocument/2006/relationships/image" Target="../media/image86.tmp"/><Relationship Id="rId130" Type="http://schemas.openxmlformats.org/officeDocument/2006/relationships/image" Target="../media/image130.tmp"/><Relationship Id="rId151" Type="http://schemas.openxmlformats.org/officeDocument/2006/relationships/image" Target="../media/image151.tmp"/><Relationship Id="rId172" Type="http://schemas.openxmlformats.org/officeDocument/2006/relationships/image" Target="../media/image172.tmp"/><Relationship Id="rId193" Type="http://schemas.openxmlformats.org/officeDocument/2006/relationships/image" Target="../media/image193.tmp"/><Relationship Id="rId207" Type="http://schemas.openxmlformats.org/officeDocument/2006/relationships/image" Target="../media/image207.tmp"/><Relationship Id="rId228" Type="http://schemas.openxmlformats.org/officeDocument/2006/relationships/image" Target="../media/image228.tmp"/><Relationship Id="rId249" Type="http://schemas.openxmlformats.org/officeDocument/2006/relationships/image" Target="../media/image249.tmp"/><Relationship Id="rId13" Type="http://schemas.openxmlformats.org/officeDocument/2006/relationships/image" Target="../media/image13.tmp"/><Relationship Id="rId109" Type="http://schemas.openxmlformats.org/officeDocument/2006/relationships/image" Target="../media/image109.tmp"/><Relationship Id="rId260" Type="http://schemas.openxmlformats.org/officeDocument/2006/relationships/image" Target="../media/image260.tmp"/><Relationship Id="rId281" Type="http://schemas.openxmlformats.org/officeDocument/2006/relationships/image" Target="../media/image281.tmp"/><Relationship Id="rId34" Type="http://schemas.openxmlformats.org/officeDocument/2006/relationships/image" Target="../media/image34.tmp"/><Relationship Id="rId55" Type="http://schemas.openxmlformats.org/officeDocument/2006/relationships/image" Target="../media/image55.tmp"/><Relationship Id="rId76" Type="http://schemas.openxmlformats.org/officeDocument/2006/relationships/image" Target="../media/image76.tmp"/><Relationship Id="rId97" Type="http://schemas.openxmlformats.org/officeDocument/2006/relationships/image" Target="../media/image97.tmp"/><Relationship Id="rId120" Type="http://schemas.openxmlformats.org/officeDocument/2006/relationships/image" Target="../media/image120.tmp"/><Relationship Id="rId141" Type="http://schemas.openxmlformats.org/officeDocument/2006/relationships/image" Target="../media/image141.tmp"/><Relationship Id="rId7" Type="http://schemas.openxmlformats.org/officeDocument/2006/relationships/image" Target="../media/image7.tmp"/><Relationship Id="rId162" Type="http://schemas.openxmlformats.org/officeDocument/2006/relationships/image" Target="../media/image162.tmp"/><Relationship Id="rId183" Type="http://schemas.openxmlformats.org/officeDocument/2006/relationships/image" Target="../media/image183.tmp"/><Relationship Id="rId218" Type="http://schemas.openxmlformats.org/officeDocument/2006/relationships/image" Target="../media/image218.tmp"/><Relationship Id="rId239" Type="http://schemas.openxmlformats.org/officeDocument/2006/relationships/image" Target="../media/image239.tmp"/><Relationship Id="rId250" Type="http://schemas.openxmlformats.org/officeDocument/2006/relationships/image" Target="../media/image250.tmp"/><Relationship Id="rId271" Type="http://schemas.openxmlformats.org/officeDocument/2006/relationships/image" Target="../media/image271.tmp"/><Relationship Id="rId292" Type="http://schemas.openxmlformats.org/officeDocument/2006/relationships/image" Target="../media/image292.tmp"/><Relationship Id="rId24" Type="http://schemas.openxmlformats.org/officeDocument/2006/relationships/image" Target="../media/image24.tmp"/><Relationship Id="rId45" Type="http://schemas.openxmlformats.org/officeDocument/2006/relationships/image" Target="../media/image45.tmp"/><Relationship Id="rId66" Type="http://schemas.openxmlformats.org/officeDocument/2006/relationships/image" Target="../media/image66.tmp"/><Relationship Id="rId87" Type="http://schemas.openxmlformats.org/officeDocument/2006/relationships/image" Target="../media/image87.tmp"/><Relationship Id="rId110" Type="http://schemas.openxmlformats.org/officeDocument/2006/relationships/image" Target="../media/image110.tmp"/><Relationship Id="rId131" Type="http://schemas.openxmlformats.org/officeDocument/2006/relationships/image" Target="../media/image131.tmp"/><Relationship Id="rId152" Type="http://schemas.openxmlformats.org/officeDocument/2006/relationships/image" Target="../media/image152.tmp"/><Relationship Id="rId173" Type="http://schemas.openxmlformats.org/officeDocument/2006/relationships/image" Target="../media/image173.tmp"/><Relationship Id="rId194" Type="http://schemas.openxmlformats.org/officeDocument/2006/relationships/image" Target="../media/image194.tmp"/><Relationship Id="rId208" Type="http://schemas.openxmlformats.org/officeDocument/2006/relationships/image" Target="../media/image208.tmp"/><Relationship Id="rId229" Type="http://schemas.openxmlformats.org/officeDocument/2006/relationships/image" Target="../media/image229.tmp"/><Relationship Id="rId240" Type="http://schemas.openxmlformats.org/officeDocument/2006/relationships/image" Target="../media/image240.tmp"/><Relationship Id="rId261" Type="http://schemas.openxmlformats.org/officeDocument/2006/relationships/image" Target="../media/image261.tmp"/><Relationship Id="rId14" Type="http://schemas.openxmlformats.org/officeDocument/2006/relationships/image" Target="../media/image14.tmp"/><Relationship Id="rId35" Type="http://schemas.openxmlformats.org/officeDocument/2006/relationships/image" Target="../media/image35.tmp"/><Relationship Id="rId56" Type="http://schemas.openxmlformats.org/officeDocument/2006/relationships/image" Target="../media/image56.tmp"/><Relationship Id="rId77" Type="http://schemas.openxmlformats.org/officeDocument/2006/relationships/image" Target="../media/image77.tmp"/><Relationship Id="rId100" Type="http://schemas.openxmlformats.org/officeDocument/2006/relationships/image" Target="../media/image100.tmp"/><Relationship Id="rId282" Type="http://schemas.openxmlformats.org/officeDocument/2006/relationships/image" Target="../media/image282.tmp"/><Relationship Id="rId8" Type="http://schemas.openxmlformats.org/officeDocument/2006/relationships/image" Target="../media/image8.tmp"/><Relationship Id="rId98" Type="http://schemas.openxmlformats.org/officeDocument/2006/relationships/image" Target="../media/image98.tmp"/><Relationship Id="rId121" Type="http://schemas.openxmlformats.org/officeDocument/2006/relationships/image" Target="../media/image121.tmp"/><Relationship Id="rId142" Type="http://schemas.openxmlformats.org/officeDocument/2006/relationships/image" Target="../media/image142.tmp"/><Relationship Id="rId163" Type="http://schemas.openxmlformats.org/officeDocument/2006/relationships/image" Target="../media/image163.tmp"/><Relationship Id="rId184" Type="http://schemas.openxmlformats.org/officeDocument/2006/relationships/image" Target="../media/image184.tmp"/><Relationship Id="rId219" Type="http://schemas.openxmlformats.org/officeDocument/2006/relationships/image" Target="../media/image219.tmp"/><Relationship Id="rId230" Type="http://schemas.openxmlformats.org/officeDocument/2006/relationships/image" Target="../media/image230.tmp"/><Relationship Id="rId251" Type="http://schemas.openxmlformats.org/officeDocument/2006/relationships/image" Target="../media/image251.tmp"/><Relationship Id="rId25" Type="http://schemas.openxmlformats.org/officeDocument/2006/relationships/image" Target="../media/image25.tmp"/><Relationship Id="rId46" Type="http://schemas.openxmlformats.org/officeDocument/2006/relationships/image" Target="../media/image46.tmp"/><Relationship Id="rId67" Type="http://schemas.openxmlformats.org/officeDocument/2006/relationships/image" Target="../media/image67.tmp"/><Relationship Id="rId272" Type="http://schemas.openxmlformats.org/officeDocument/2006/relationships/image" Target="../media/image272.tmp"/><Relationship Id="rId293" Type="http://schemas.openxmlformats.org/officeDocument/2006/relationships/image" Target="../media/image293.tmp"/><Relationship Id="rId88" Type="http://schemas.openxmlformats.org/officeDocument/2006/relationships/image" Target="../media/image88.tmp"/><Relationship Id="rId111" Type="http://schemas.openxmlformats.org/officeDocument/2006/relationships/image" Target="../media/image111.tmp"/><Relationship Id="rId132" Type="http://schemas.openxmlformats.org/officeDocument/2006/relationships/image" Target="../media/image132.tmp"/><Relationship Id="rId153" Type="http://schemas.openxmlformats.org/officeDocument/2006/relationships/image" Target="../media/image153.tmp"/><Relationship Id="rId174" Type="http://schemas.openxmlformats.org/officeDocument/2006/relationships/image" Target="../media/image174.tmp"/><Relationship Id="rId195" Type="http://schemas.openxmlformats.org/officeDocument/2006/relationships/image" Target="../media/image195.tmp"/><Relationship Id="rId209" Type="http://schemas.openxmlformats.org/officeDocument/2006/relationships/image" Target="../media/image209.tmp"/><Relationship Id="rId220" Type="http://schemas.openxmlformats.org/officeDocument/2006/relationships/image" Target="../media/image220.tmp"/><Relationship Id="rId241" Type="http://schemas.openxmlformats.org/officeDocument/2006/relationships/image" Target="../media/image241.tmp"/><Relationship Id="rId15" Type="http://schemas.openxmlformats.org/officeDocument/2006/relationships/image" Target="../media/image15.tmp"/><Relationship Id="rId36" Type="http://schemas.openxmlformats.org/officeDocument/2006/relationships/image" Target="../media/image36.tmp"/><Relationship Id="rId57" Type="http://schemas.openxmlformats.org/officeDocument/2006/relationships/image" Target="../media/image57.tmp"/><Relationship Id="rId262" Type="http://schemas.openxmlformats.org/officeDocument/2006/relationships/image" Target="../media/image262.tmp"/><Relationship Id="rId283" Type="http://schemas.openxmlformats.org/officeDocument/2006/relationships/image" Target="../media/image283.tmp"/><Relationship Id="rId78" Type="http://schemas.openxmlformats.org/officeDocument/2006/relationships/image" Target="../media/image78.tmp"/><Relationship Id="rId99" Type="http://schemas.openxmlformats.org/officeDocument/2006/relationships/image" Target="../media/image99.tmp"/><Relationship Id="rId101" Type="http://schemas.openxmlformats.org/officeDocument/2006/relationships/image" Target="../media/image101.tmp"/><Relationship Id="rId122" Type="http://schemas.openxmlformats.org/officeDocument/2006/relationships/image" Target="../media/image122.tmp"/><Relationship Id="rId143" Type="http://schemas.openxmlformats.org/officeDocument/2006/relationships/image" Target="../media/image143.tmp"/><Relationship Id="rId164" Type="http://schemas.openxmlformats.org/officeDocument/2006/relationships/image" Target="../media/image164.tmp"/><Relationship Id="rId185" Type="http://schemas.openxmlformats.org/officeDocument/2006/relationships/image" Target="../media/image185.tmp"/><Relationship Id="rId9" Type="http://schemas.openxmlformats.org/officeDocument/2006/relationships/image" Target="../media/image9.tmp"/><Relationship Id="rId210" Type="http://schemas.openxmlformats.org/officeDocument/2006/relationships/image" Target="../media/image210.tmp"/><Relationship Id="rId26" Type="http://schemas.openxmlformats.org/officeDocument/2006/relationships/image" Target="../media/image26.tmp"/><Relationship Id="rId231" Type="http://schemas.openxmlformats.org/officeDocument/2006/relationships/image" Target="../media/image231.tmp"/><Relationship Id="rId252" Type="http://schemas.openxmlformats.org/officeDocument/2006/relationships/image" Target="../media/image252.tmp"/><Relationship Id="rId273" Type="http://schemas.openxmlformats.org/officeDocument/2006/relationships/image" Target="../media/image273.tmp"/><Relationship Id="rId294" Type="http://schemas.openxmlformats.org/officeDocument/2006/relationships/image" Target="../media/image294.tmp"/><Relationship Id="rId47" Type="http://schemas.openxmlformats.org/officeDocument/2006/relationships/image" Target="../media/image47.tmp"/><Relationship Id="rId68" Type="http://schemas.openxmlformats.org/officeDocument/2006/relationships/image" Target="../media/image68.tmp"/><Relationship Id="rId89" Type="http://schemas.openxmlformats.org/officeDocument/2006/relationships/image" Target="../media/image89.tmp"/><Relationship Id="rId112" Type="http://schemas.openxmlformats.org/officeDocument/2006/relationships/image" Target="../media/image112.tmp"/><Relationship Id="rId133" Type="http://schemas.openxmlformats.org/officeDocument/2006/relationships/image" Target="../media/image133.tmp"/><Relationship Id="rId154" Type="http://schemas.openxmlformats.org/officeDocument/2006/relationships/image" Target="../media/image154.tmp"/><Relationship Id="rId175" Type="http://schemas.openxmlformats.org/officeDocument/2006/relationships/image" Target="../media/image175.tmp"/><Relationship Id="rId196" Type="http://schemas.openxmlformats.org/officeDocument/2006/relationships/image" Target="../media/image196.tmp"/><Relationship Id="rId200" Type="http://schemas.openxmlformats.org/officeDocument/2006/relationships/image" Target="../media/image200.tmp"/><Relationship Id="rId16" Type="http://schemas.openxmlformats.org/officeDocument/2006/relationships/image" Target="../media/image16.tmp"/><Relationship Id="rId221" Type="http://schemas.openxmlformats.org/officeDocument/2006/relationships/image" Target="../media/image221.tmp"/><Relationship Id="rId242" Type="http://schemas.openxmlformats.org/officeDocument/2006/relationships/image" Target="../media/image242.tmp"/><Relationship Id="rId263" Type="http://schemas.openxmlformats.org/officeDocument/2006/relationships/image" Target="../media/image263.tmp"/><Relationship Id="rId284" Type="http://schemas.openxmlformats.org/officeDocument/2006/relationships/image" Target="../media/image284.tmp"/><Relationship Id="rId37" Type="http://schemas.openxmlformats.org/officeDocument/2006/relationships/image" Target="../media/image37.tmp"/><Relationship Id="rId58" Type="http://schemas.openxmlformats.org/officeDocument/2006/relationships/image" Target="../media/image58.tmp"/><Relationship Id="rId79" Type="http://schemas.openxmlformats.org/officeDocument/2006/relationships/image" Target="../media/image79.tmp"/><Relationship Id="rId102" Type="http://schemas.openxmlformats.org/officeDocument/2006/relationships/image" Target="../media/image102.tmp"/><Relationship Id="rId123" Type="http://schemas.openxmlformats.org/officeDocument/2006/relationships/image" Target="../media/image123.tmp"/><Relationship Id="rId144" Type="http://schemas.openxmlformats.org/officeDocument/2006/relationships/image" Target="../media/image144.tmp"/><Relationship Id="rId90" Type="http://schemas.openxmlformats.org/officeDocument/2006/relationships/image" Target="../media/image90.tmp"/><Relationship Id="rId165" Type="http://schemas.openxmlformats.org/officeDocument/2006/relationships/image" Target="../media/image165.tmp"/><Relationship Id="rId186" Type="http://schemas.openxmlformats.org/officeDocument/2006/relationships/image" Target="../media/image186.tmp"/><Relationship Id="rId211" Type="http://schemas.openxmlformats.org/officeDocument/2006/relationships/image" Target="../media/image211.tmp"/><Relationship Id="rId232" Type="http://schemas.openxmlformats.org/officeDocument/2006/relationships/image" Target="../media/image232.tmp"/><Relationship Id="rId253" Type="http://schemas.openxmlformats.org/officeDocument/2006/relationships/image" Target="../media/image253.tmp"/><Relationship Id="rId274" Type="http://schemas.openxmlformats.org/officeDocument/2006/relationships/image" Target="../media/image274.tmp"/><Relationship Id="rId27" Type="http://schemas.openxmlformats.org/officeDocument/2006/relationships/image" Target="../media/image27.tmp"/><Relationship Id="rId48" Type="http://schemas.openxmlformats.org/officeDocument/2006/relationships/image" Target="../media/image48.tmp"/><Relationship Id="rId69" Type="http://schemas.openxmlformats.org/officeDocument/2006/relationships/image" Target="../media/image69.tmp"/><Relationship Id="rId113" Type="http://schemas.openxmlformats.org/officeDocument/2006/relationships/image" Target="../media/image113.tmp"/><Relationship Id="rId134" Type="http://schemas.openxmlformats.org/officeDocument/2006/relationships/image" Target="../media/image134.tmp"/><Relationship Id="rId80" Type="http://schemas.openxmlformats.org/officeDocument/2006/relationships/image" Target="../media/image80.tmp"/><Relationship Id="rId155" Type="http://schemas.openxmlformats.org/officeDocument/2006/relationships/image" Target="../media/image155.tmp"/><Relationship Id="rId176" Type="http://schemas.openxmlformats.org/officeDocument/2006/relationships/image" Target="../media/image176.tmp"/><Relationship Id="rId197" Type="http://schemas.openxmlformats.org/officeDocument/2006/relationships/image" Target="../media/image197.tmp"/><Relationship Id="rId201" Type="http://schemas.openxmlformats.org/officeDocument/2006/relationships/image" Target="../media/image201.tmp"/><Relationship Id="rId222" Type="http://schemas.openxmlformats.org/officeDocument/2006/relationships/image" Target="../media/image222.tmp"/><Relationship Id="rId243" Type="http://schemas.openxmlformats.org/officeDocument/2006/relationships/image" Target="../media/image243.tmp"/><Relationship Id="rId264" Type="http://schemas.openxmlformats.org/officeDocument/2006/relationships/image" Target="../media/image264.tmp"/><Relationship Id="rId285" Type="http://schemas.openxmlformats.org/officeDocument/2006/relationships/image" Target="../media/image285.tmp"/><Relationship Id="rId17" Type="http://schemas.openxmlformats.org/officeDocument/2006/relationships/image" Target="../media/image17.tmp"/><Relationship Id="rId38" Type="http://schemas.openxmlformats.org/officeDocument/2006/relationships/image" Target="../media/image38.tmp"/><Relationship Id="rId59" Type="http://schemas.openxmlformats.org/officeDocument/2006/relationships/image" Target="../media/image59.tmp"/><Relationship Id="rId103" Type="http://schemas.openxmlformats.org/officeDocument/2006/relationships/image" Target="../media/image103.tmp"/><Relationship Id="rId124" Type="http://schemas.openxmlformats.org/officeDocument/2006/relationships/image" Target="../media/image124.tmp"/><Relationship Id="rId70" Type="http://schemas.openxmlformats.org/officeDocument/2006/relationships/image" Target="../media/image70.tmp"/><Relationship Id="rId91" Type="http://schemas.openxmlformats.org/officeDocument/2006/relationships/image" Target="../media/image91.tmp"/><Relationship Id="rId145" Type="http://schemas.openxmlformats.org/officeDocument/2006/relationships/image" Target="../media/image145.tmp"/><Relationship Id="rId166" Type="http://schemas.openxmlformats.org/officeDocument/2006/relationships/image" Target="../media/image166.tmp"/><Relationship Id="rId187" Type="http://schemas.openxmlformats.org/officeDocument/2006/relationships/image" Target="../media/image187.tmp"/><Relationship Id="rId1" Type="http://schemas.openxmlformats.org/officeDocument/2006/relationships/image" Target="../media/image1.tmp"/><Relationship Id="rId212" Type="http://schemas.openxmlformats.org/officeDocument/2006/relationships/image" Target="../media/image212.tmp"/><Relationship Id="rId233" Type="http://schemas.openxmlformats.org/officeDocument/2006/relationships/image" Target="../media/image233.tmp"/><Relationship Id="rId254" Type="http://schemas.openxmlformats.org/officeDocument/2006/relationships/image" Target="../media/image254.tmp"/><Relationship Id="rId28" Type="http://schemas.openxmlformats.org/officeDocument/2006/relationships/image" Target="../media/image28.tmp"/><Relationship Id="rId49" Type="http://schemas.openxmlformats.org/officeDocument/2006/relationships/image" Target="../media/image49.tmp"/><Relationship Id="rId114" Type="http://schemas.openxmlformats.org/officeDocument/2006/relationships/image" Target="../media/image114.tmp"/><Relationship Id="rId275" Type="http://schemas.openxmlformats.org/officeDocument/2006/relationships/image" Target="../media/image275.tmp"/><Relationship Id="rId60" Type="http://schemas.openxmlformats.org/officeDocument/2006/relationships/image" Target="../media/image60.tmp"/><Relationship Id="rId81" Type="http://schemas.openxmlformats.org/officeDocument/2006/relationships/image" Target="../media/image81.tmp"/><Relationship Id="rId135" Type="http://schemas.openxmlformats.org/officeDocument/2006/relationships/image" Target="../media/image135.tmp"/><Relationship Id="rId156" Type="http://schemas.openxmlformats.org/officeDocument/2006/relationships/image" Target="../media/image156.tmp"/><Relationship Id="rId177" Type="http://schemas.openxmlformats.org/officeDocument/2006/relationships/image" Target="../media/image177.tmp"/><Relationship Id="rId198" Type="http://schemas.openxmlformats.org/officeDocument/2006/relationships/image" Target="../media/image198.tmp"/><Relationship Id="rId202" Type="http://schemas.openxmlformats.org/officeDocument/2006/relationships/image" Target="../media/image202.tmp"/><Relationship Id="rId223" Type="http://schemas.openxmlformats.org/officeDocument/2006/relationships/image" Target="../media/image223.tmp"/><Relationship Id="rId244" Type="http://schemas.openxmlformats.org/officeDocument/2006/relationships/image" Target="../media/image244.tmp"/><Relationship Id="rId18" Type="http://schemas.openxmlformats.org/officeDocument/2006/relationships/image" Target="../media/image18.tmp"/><Relationship Id="rId39" Type="http://schemas.openxmlformats.org/officeDocument/2006/relationships/image" Target="../media/image39.tmp"/><Relationship Id="rId265" Type="http://schemas.openxmlformats.org/officeDocument/2006/relationships/image" Target="../media/image265.tmp"/><Relationship Id="rId286" Type="http://schemas.openxmlformats.org/officeDocument/2006/relationships/image" Target="../media/image286.tmp"/><Relationship Id="rId50" Type="http://schemas.openxmlformats.org/officeDocument/2006/relationships/image" Target="../media/image50.tmp"/><Relationship Id="rId104" Type="http://schemas.openxmlformats.org/officeDocument/2006/relationships/image" Target="../media/image104.tmp"/><Relationship Id="rId125" Type="http://schemas.openxmlformats.org/officeDocument/2006/relationships/image" Target="../media/image125.tmp"/><Relationship Id="rId146" Type="http://schemas.openxmlformats.org/officeDocument/2006/relationships/image" Target="../media/image146.tmp"/><Relationship Id="rId167" Type="http://schemas.openxmlformats.org/officeDocument/2006/relationships/image" Target="../media/image167.tmp"/><Relationship Id="rId188" Type="http://schemas.openxmlformats.org/officeDocument/2006/relationships/image" Target="../media/image188.tmp"/><Relationship Id="rId71" Type="http://schemas.openxmlformats.org/officeDocument/2006/relationships/image" Target="../media/image71.tmp"/><Relationship Id="rId92" Type="http://schemas.openxmlformats.org/officeDocument/2006/relationships/image" Target="../media/image92.tmp"/><Relationship Id="rId213" Type="http://schemas.openxmlformats.org/officeDocument/2006/relationships/image" Target="../media/image213.tmp"/><Relationship Id="rId234" Type="http://schemas.openxmlformats.org/officeDocument/2006/relationships/image" Target="../media/image234.tmp"/><Relationship Id="rId2" Type="http://schemas.openxmlformats.org/officeDocument/2006/relationships/image" Target="../media/image2.tmp"/><Relationship Id="rId29" Type="http://schemas.openxmlformats.org/officeDocument/2006/relationships/image" Target="../media/image29.tmp"/><Relationship Id="rId255" Type="http://schemas.openxmlformats.org/officeDocument/2006/relationships/image" Target="../media/image255.tmp"/><Relationship Id="rId276" Type="http://schemas.openxmlformats.org/officeDocument/2006/relationships/image" Target="../media/image276.tmp"/><Relationship Id="rId40" Type="http://schemas.openxmlformats.org/officeDocument/2006/relationships/image" Target="../media/image40.tmp"/><Relationship Id="rId115" Type="http://schemas.openxmlformats.org/officeDocument/2006/relationships/image" Target="../media/image115.tmp"/><Relationship Id="rId136" Type="http://schemas.openxmlformats.org/officeDocument/2006/relationships/image" Target="../media/image136.tmp"/><Relationship Id="rId157" Type="http://schemas.openxmlformats.org/officeDocument/2006/relationships/image" Target="../media/image157.tmp"/><Relationship Id="rId178" Type="http://schemas.openxmlformats.org/officeDocument/2006/relationships/image" Target="../media/image178.tmp"/><Relationship Id="rId61" Type="http://schemas.openxmlformats.org/officeDocument/2006/relationships/image" Target="../media/image61.tmp"/><Relationship Id="rId82" Type="http://schemas.openxmlformats.org/officeDocument/2006/relationships/image" Target="../media/image82.tmp"/><Relationship Id="rId199" Type="http://schemas.openxmlformats.org/officeDocument/2006/relationships/image" Target="../media/image199.tmp"/><Relationship Id="rId203" Type="http://schemas.openxmlformats.org/officeDocument/2006/relationships/image" Target="../media/image203.tmp"/><Relationship Id="rId19" Type="http://schemas.openxmlformats.org/officeDocument/2006/relationships/image" Target="../media/image19.tmp"/><Relationship Id="rId224" Type="http://schemas.openxmlformats.org/officeDocument/2006/relationships/image" Target="../media/image224.tmp"/><Relationship Id="rId245" Type="http://schemas.openxmlformats.org/officeDocument/2006/relationships/image" Target="../media/image245.tmp"/><Relationship Id="rId266" Type="http://schemas.openxmlformats.org/officeDocument/2006/relationships/image" Target="../media/image266.tmp"/><Relationship Id="rId287" Type="http://schemas.openxmlformats.org/officeDocument/2006/relationships/image" Target="../media/image287.tmp"/><Relationship Id="rId30" Type="http://schemas.openxmlformats.org/officeDocument/2006/relationships/image" Target="../media/image30.tmp"/><Relationship Id="rId105" Type="http://schemas.openxmlformats.org/officeDocument/2006/relationships/image" Target="../media/image105.tmp"/><Relationship Id="rId126" Type="http://schemas.openxmlformats.org/officeDocument/2006/relationships/image" Target="../media/image126.tmp"/><Relationship Id="rId147" Type="http://schemas.openxmlformats.org/officeDocument/2006/relationships/image" Target="../media/image147.tmp"/><Relationship Id="rId168" Type="http://schemas.openxmlformats.org/officeDocument/2006/relationships/image" Target="../media/image168.tmp"/><Relationship Id="rId51" Type="http://schemas.openxmlformats.org/officeDocument/2006/relationships/image" Target="../media/image51.tmp"/><Relationship Id="rId72" Type="http://schemas.openxmlformats.org/officeDocument/2006/relationships/image" Target="../media/image72.tmp"/><Relationship Id="rId93" Type="http://schemas.openxmlformats.org/officeDocument/2006/relationships/image" Target="../media/image93.tmp"/><Relationship Id="rId189" Type="http://schemas.openxmlformats.org/officeDocument/2006/relationships/image" Target="../media/image189.tmp"/><Relationship Id="rId3" Type="http://schemas.openxmlformats.org/officeDocument/2006/relationships/image" Target="../media/image3.tmp"/><Relationship Id="rId214" Type="http://schemas.openxmlformats.org/officeDocument/2006/relationships/image" Target="../media/image214.tmp"/><Relationship Id="rId235" Type="http://schemas.openxmlformats.org/officeDocument/2006/relationships/image" Target="../media/image235.tmp"/><Relationship Id="rId256" Type="http://schemas.openxmlformats.org/officeDocument/2006/relationships/image" Target="../media/image256.tmp"/><Relationship Id="rId277" Type="http://schemas.openxmlformats.org/officeDocument/2006/relationships/image" Target="../media/image277.tmp"/><Relationship Id="rId116" Type="http://schemas.openxmlformats.org/officeDocument/2006/relationships/image" Target="../media/image116.tmp"/><Relationship Id="rId137" Type="http://schemas.openxmlformats.org/officeDocument/2006/relationships/image" Target="../media/image137.tmp"/><Relationship Id="rId158" Type="http://schemas.openxmlformats.org/officeDocument/2006/relationships/image" Target="../media/image158.tmp"/><Relationship Id="rId20" Type="http://schemas.openxmlformats.org/officeDocument/2006/relationships/image" Target="../media/image20.tmp"/><Relationship Id="rId41" Type="http://schemas.openxmlformats.org/officeDocument/2006/relationships/image" Target="../media/image41.tmp"/><Relationship Id="rId62" Type="http://schemas.openxmlformats.org/officeDocument/2006/relationships/image" Target="../media/image62.tmp"/><Relationship Id="rId83" Type="http://schemas.openxmlformats.org/officeDocument/2006/relationships/image" Target="../media/image83.tmp"/><Relationship Id="rId179" Type="http://schemas.openxmlformats.org/officeDocument/2006/relationships/image" Target="../media/image179.tmp"/><Relationship Id="rId190" Type="http://schemas.openxmlformats.org/officeDocument/2006/relationships/image" Target="../media/image190.tmp"/><Relationship Id="rId204" Type="http://schemas.openxmlformats.org/officeDocument/2006/relationships/image" Target="../media/image204.tmp"/><Relationship Id="rId225" Type="http://schemas.openxmlformats.org/officeDocument/2006/relationships/image" Target="../media/image225.tmp"/><Relationship Id="rId246" Type="http://schemas.openxmlformats.org/officeDocument/2006/relationships/image" Target="../media/image246.tmp"/><Relationship Id="rId267" Type="http://schemas.openxmlformats.org/officeDocument/2006/relationships/image" Target="../media/image267.tmp"/><Relationship Id="rId288" Type="http://schemas.openxmlformats.org/officeDocument/2006/relationships/image" Target="../media/image288.tmp"/><Relationship Id="rId106" Type="http://schemas.openxmlformats.org/officeDocument/2006/relationships/image" Target="../media/image106.tmp"/><Relationship Id="rId127" Type="http://schemas.openxmlformats.org/officeDocument/2006/relationships/image" Target="../media/image127.tmp"/><Relationship Id="rId10" Type="http://schemas.openxmlformats.org/officeDocument/2006/relationships/image" Target="../media/image10.tmp"/><Relationship Id="rId31" Type="http://schemas.openxmlformats.org/officeDocument/2006/relationships/image" Target="../media/image31.tmp"/><Relationship Id="rId52" Type="http://schemas.openxmlformats.org/officeDocument/2006/relationships/image" Target="../media/image52.tmp"/><Relationship Id="rId73" Type="http://schemas.openxmlformats.org/officeDocument/2006/relationships/image" Target="../media/image73.tmp"/><Relationship Id="rId94" Type="http://schemas.openxmlformats.org/officeDocument/2006/relationships/image" Target="../media/image94.tmp"/><Relationship Id="rId148" Type="http://schemas.openxmlformats.org/officeDocument/2006/relationships/image" Target="../media/image148.tmp"/><Relationship Id="rId169" Type="http://schemas.openxmlformats.org/officeDocument/2006/relationships/image" Target="../media/image169.tmp"/><Relationship Id="rId4" Type="http://schemas.openxmlformats.org/officeDocument/2006/relationships/image" Target="../media/image4.tmp"/><Relationship Id="rId180" Type="http://schemas.openxmlformats.org/officeDocument/2006/relationships/image" Target="../media/image180.tmp"/><Relationship Id="rId215" Type="http://schemas.openxmlformats.org/officeDocument/2006/relationships/image" Target="../media/image215.tmp"/><Relationship Id="rId236" Type="http://schemas.openxmlformats.org/officeDocument/2006/relationships/image" Target="../media/image236.tmp"/><Relationship Id="rId257" Type="http://schemas.openxmlformats.org/officeDocument/2006/relationships/image" Target="../media/image257.tmp"/><Relationship Id="rId278" Type="http://schemas.openxmlformats.org/officeDocument/2006/relationships/image" Target="../media/image278.tmp"/><Relationship Id="rId42" Type="http://schemas.openxmlformats.org/officeDocument/2006/relationships/image" Target="../media/image42.tmp"/><Relationship Id="rId84" Type="http://schemas.openxmlformats.org/officeDocument/2006/relationships/image" Target="../media/image84.tmp"/><Relationship Id="rId138" Type="http://schemas.openxmlformats.org/officeDocument/2006/relationships/image" Target="../media/image138.tmp"/><Relationship Id="rId191" Type="http://schemas.openxmlformats.org/officeDocument/2006/relationships/image" Target="../media/image191.tmp"/><Relationship Id="rId205" Type="http://schemas.openxmlformats.org/officeDocument/2006/relationships/image" Target="../media/image205.tmp"/><Relationship Id="rId247" Type="http://schemas.openxmlformats.org/officeDocument/2006/relationships/image" Target="../media/image247.tmp"/><Relationship Id="rId107" Type="http://schemas.openxmlformats.org/officeDocument/2006/relationships/image" Target="../media/image107.tmp"/><Relationship Id="rId289" Type="http://schemas.openxmlformats.org/officeDocument/2006/relationships/image" Target="../media/image289.tmp"/><Relationship Id="rId11" Type="http://schemas.openxmlformats.org/officeDocument/2006/relationships/image" Target="../media/image11.tmp"/><Relationship Id="rId53" Type="http://schemas.openxmlformats.org/officeDocument/2006/relationships/image" Target="../media/image53.tmp"/><Relationship Id="rId149" Type="http://schemas.openxmlformats.org/officeDocument/2006/relationships/image" Target="../media/image149.tmp"/><Relationship Id="rId95" Type="http://schemas.openxmlformats.org/officeDocument/2006/relationships/image" Target="../media/image95.tmp"/><Relationship Id="rId160" Type="http://schemas.openxmlformats.org/officeDocument/2006/relationships/image" Target="../media/image160.tmp"/><Relationship Id="rId216" Type="http://schemas.openxmlformats.org/officeDocument/2006/relationships/image" Target="../media/image216.tmp"/><Relationship Id="rId258" Type="http://schemas.openxmlformats.org/officeDocument/2006/relationships/image" Target="../media/image258.tmp"/><Relationship Id="rId22" Type="http://schemas.openxmlformats.org/officeDocument/2006/relationships/image" Target="../media/image22.tmp"/><Relationship Id="rId64" Type="http://schemas.openxmlformats.org/officeDocument/2006/relationships/image" Target="../media/image64.tmp"/><Relationship Id="rId118" Type="http://schemas.openxmlformats.org/officeDocument/2006/relationships/image" Target="../media/image118.tmp"/><Relationship Id="rId171" Type="http://schemas.openxmlformats.org/officeDocument/2006/relationships/image" Target="../media/image171.tmp"/><Relationship Id="rId227" Type="http://schemas.openxmlformats.org/officeDocument/2006/relationships/image" Target="../media/image227.tmp"/><Relationship Id="rId269" Type="http://schemas.openxmlformats.org/officeDocument/2006/relationships/image" Target="../media/image269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673418</xdr:colOff>
      <xdr:row>1</xdr:row>
      <xdr:rowOff>63580</xdr:rowOff>
    </xdr:from>
    <xdr:to>
      <xdr:col>0</xdr:col>
      <xdr:colOff>1902143</xdr:colOff>
      <xdr:row>1</xdr:row>
      <xdr:rowOff>942261</xdr:rowOff>
    </xdr:to>
    <xdr:pic>
      <xdr:nvPicPr>
        <xdr:cNvPr id="3" name="Picture 2" descr="Insight Picture 2">
          <a:extLst>
            <a:ext uri="{FF2B5EF4-FFF2-40B4-BE49-F238E27FC236}">
              <a16:creationId xmlns:a16="http://schemas.microsoft.com/office/drawing/2014/main" id="{74EB6AFB-54AE-35E9-A759-27444BA0C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418" y="292180"/>
          <a:ext cx="1228725" cy="878681"/>
        </a:xfrm>
        <a:prstGeom prst="rect">
          <a:avLst/>
        </a:prstGeom>
      </xdr:spPr>
    </xdr:pic>
    <xdr:clientData/>
  </xdr:twoCellAnchor>
  <xdr:twoCellAnchor editAs="oneCell">
    <xdr:from>
      <xdr:col>0</xdr:col>
      <xdr:colOff>659130</xdr:colOff>
      <xdr:row>2</xdr:row>
      <xdr:rowOff>63580</xdr:rowOff>
    </xdr:from>
    <xdr:to>
      <xdr:col>0</xdr:col>
      <xdr:colOff>1916430</xdr:colOff>
      <xdr:row>2</xdr:row>
      <xdr:rowOff>942261</xdr:rowOff>
    </xdr:to>
    <xdr:pic>
      <xdr:nvPicPr>
        <xdr:cNvPr id="5" name="Picture 4" descr="Insight Picture 4">
          <a:extLst>
            <a:ext uri="{FF2B5EF4-FFF2-40B4-BE49-F238E27FC236}">
              <a16:creationId xmlns:a16="http://schemas.microsoft.com/office/drawing/2014/main" id="{196B44A9-2AFE-6339-AD50-1D7201B4A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9130" y="1298020"/>
          <a:ext cx="1257300" cy="878681"/>
        </a:xfrm>
        <a:prstGeom prst="rect">
          <a:avLst/>
        </a:prstGeom>
      </xdr:spPr>
    </xdr:pic>
    <xdr:clientData/>
  </xdr:twoCellAnchor>
  <xdr:twoCellAnchor editAs="oneCell">
    <xdr:from>
      <xdr:col>0</xdr:col>
      <xdr:colOff>487680</xdr:colOff>
      <xdr:row>3</xdr:row>
      <xdr:rowOff>61436</xdr:rowOff>
    </xdr:from>
    <xdr:to>
      <xdr:col>0</xdr:col>
      <xdr:colOff>2087880</xdr:colOff>
      <xdr:row>3</xdr:row>
      <xdr:rowOff>761524</xdr:rowOff>
    </xdr:to>
    <xdr:pic>
      <xdr:nvPicPr>
        <xdr:cNvPr id="7" name="Picture 6" descr="Insight Picture 6">
          <a:extLst>
            <a:ext uri="{FF2B5EF4-FFF2-40B4-BE49-F238E27FC236}">
              <a16:creationId xmlns:a16="http://schemas.microsoft.com/office/drawing/2014/main" id="{1E8B87B4-B56E-5F78-CEA4-B092D44F5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7680" y="2301716"/>
          <a:ext cx="1600200" cy="700088"/>
        </a:xfrm>
        <a:prstGeom prst="rect">
          <a:avLst/>
        </a:prstGeom>
      </xdr:spPr>
    </xdr:pic>
    <xdr:clientData/>
  </xdr:twoCellAnchor>
  <xdr:twoCellAnchor editAs="oneCell">
    <xdr:from>
      <xdr:col>0</xdr:col>
      <xdr:colOff>419814</xdr:colOff>
      <xdr:row>4</xdr:row>
      <xdr:rowOff>63103</xdr:rowOff>
    </xdr:from>
    <xdr:to>
      <xdr:col>0</xdr:col>
      <xdr:colOff>2155745</xdr:colOff>
      <xdr:row>4</xdr:row>
      <xdr:rowOff>1041797</xdr:rowOff>
    </xdr:to>
    <xdr:pic>
      <xdr:nvPicPr>
        <xdr:cNvPr id="9" name="Picture 8" descr="Insight Picture 8">
          <a:extLst>
            <a:ext uri="{FF2B5EF4-FFF2-40B4-BE49-F238E27FC236}">
              <a16:creationId xmlns:a16="http://schemas.microsoft.com/office/drawing/2014/main" id="{FAF3904A-232C-B26B-AC59-CCB6B4A8E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9814" y="3126343"/>
          <a:ext cx="1735931" cy="9786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476965</xdr:colOff>
      <xdr:row>5</xdr:row>
      <xdr:rowOff>61436</xdr:rowOff>
    </xdr:from>
    <xdr:to>
      <xdr:col>0</xdr:col>
      <xdr:colOff>2098596</xdr:colOff>
      <xdr:row>5</xdr:row>
      <xdr:rowOff>1104424</xdr:rowOff>
    </xdr:to>
    <xdr:pic>
      <xdr:nvPicPr>
        <xdr:cNvPr id="11" name="Picture 10" descr="Insight Picture 10">
          <a:extLst>
            <a:ext uri="{FF2B5EF4-FFF2-40B4-BE49-F238E27FC236}">
              <a16:creationId xmlns:a16="http://schemas.microsoft.com/office/drawing/2014/main" id="{EFA6AAAE-1CD1-574B-D80B-356B9FBC4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965" y="4229576"/>
          <a:ext cx="1621631" cy="1042988"/>
        </a:xfrm>
        <a:prstGeom prst="rect">
          <a:avLst/>
        </a:prstGeom>
      </xdr:spPr>
    </xdr:pic>
    <xdr:clientData/>
  </xdr:twoCellAnchor>
  <xdr:twoCellAnchor editAs="oneCell">
    <xdr:from>
      <xdr:col>0</xdr:col>
      <xdr:colOff>680561</xdr:colOff>
      <xdr:row>6</xdr:row>
      <xdr:rowOff>61198</xdr:rowOff>
    </xdr:from>
    <xdr:to>
      <xdr:col>0</xdr:col>
      <xdr:colOff>1894999</xdr:colOff>
      <xdr:row>6</xdr:row>
      <xdr:rowOff>639842</xdr:rowOff>
    </xdr:to>
    <xdr:pic>
      <xdr:nvPicPr>
        <xdr:cNvPr id="13" name="Picture 12" descr="Insight Picture 12">
          <a:extLst>
            <a:ext uri="{FF2B5EF4-FFF2-40B4-BE49-F238E27FC236}">
              <a16:creationId xmlns:a16="http://schemas.microsoft.com/office/drawing/2014/main" id="{47122525-A335-B672-889C-349FA52A8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80561" y="5395198"/>
          <a:ext cx="1214438" cy="578644"/>
        </a:xfrm>
        <a:prstGeom prst="rect">
          <a:avLst/>
        </a:prstGeom>
      </xdr:spPr>
    </xdr:pic>
    <xdr:clientData/>
  </xdr:twoCellAnchor>
  <xdr:twoCellAnchor editAs="oneCell">
    <xdr:from>
      <xdr:col>0</xdr:col>
      <xdr:colOff>612695</xdr:colOff>
      <xdr:row>7</xdr:row>
      <xdr:rowOff>61198</xdr:rowOff>
    </xdr:from>
    <xdr:to>
      <xdr:col>0</xdr:col>
      <xdr:colOff>1962864</xdr:colOff>
      <xdr:row>7</xdr:row>
      <xdr:rowOff>639842</xdr:rowOff>
    </xdr:to>
    <xdr:pic>
      <xdr:nvPicPr>
        <xdr:cNvPr id="15" name="Picture 14" descr="Insight Picture 14">
          <a:extLst>
            <a:ext uri="{FF2B5EF4-FFF2-40B4-BE49-F238E27FC236}">
              <a16:creationId xmlns:a16="http://schemas.microsoft.com/office/drawing/2014/main" id="{A5625DB6-225B-D2F8-B620-E23A492A1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12695" y="6096238"/>
          <a:ext cx="1350169" cy="578644"/>
        </a:xfrm>
        <a:prstGeom prst="rect">
          <a:avLst/>
        </a:prstGeom>
      </xdr:spPr>
    </xdr:pic>
    <xdr:clientData/>
  </xdr:twoCellAnchor>
  <xdr:twoCellAnchor editAs="oneCell">
    <xdr:from>
      <xdr:col>0</xdr:col>
      <xdr:colOff>266223</xdr:colOff>
      <xdr:row>8</xdr:row>
      <xdr:rowOff>63103</xdr:rowOff>
    </xdr:from>
    <xdr:to>
      <xdr:col>0</xdr:col>
      <xdr:colOff>2309336</xdr:colOff>
      <xdr:row>8</xdr:row>
      <xdr:rowOff>1041797</xdr:rowOff>
    </xdr:to>
    <xdr:pic>
      <xdr:nvPicPr>
        <xdr:cNvPr id="17" name="Picture 16" descr="Insight Picture 16">
          <a:extLst>
            <a:ext uri="{FF2B5EF4-FFF2-40B4-BE49-F238E27FC236}">
              <a16:creationId xmlns:a16="http://schemas.microsoft.com/office/drawing/2014/main" id="{FFB4BA16-5DE6-4077-3786-BC4B05847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66223" y="6799183"/>
          <a:ext cx="2043113" cy="978694"/>
        </a:xfrm>
        <a:prstGeom prst="rect">
          <a:avLst/>
        </a:prstGeom>
      </xdr:spPr>
    </xdr:pic>
    <xdr:clientData/>
  </xdr:twoCellAnchor>
  <xdr:twoCellAnchor editAs="oneCell">
    <xdr:from>
      <xdr:col>0</xdr:col>
      <xdr:colOff>830580</xdr:colOff>
      <xdr:row>9</xdr:row>
      <xdr:rowOff>63341</xdr:rowOff>
    </xdr:from>
    <xdr:to>
      <xdr:col>0</xdr:col>
      <xdr:colOff>1744980</xdr:colOff>
      <xdr:row>9</xdr:row>
      <xdr:rowOff>934879</xdr:rowOff>
    </xdr:to>
    <xdr:pic>
      <xdr:nvPicPr>
        <xdr:cNvPr id="19" name="Picture 18" descr="Insight Picture 18">
          <a:extLst>
            <a:ext uri="{FF2B5EF4-FFF2-40B4-BE49-F238E27FC236}">
              <a16:creationId xmlns:a16="http://schemas.microsoft.com/office/drawing/2014/main" id="{7B9A1D9E-5C14-4ED5-D85D-95A066228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30580" y="7904321"/>
          <a:ext cx="914400" cy="871538"/>
        </a:xfrm>
        <a:prstGeom prst="rect">
          <a:avLst/>
        </a:prstGeom>
      </xdr:spPr>
    </xdr:pic>
    <xdr:clientData/>
  </xdr:twoCellAnchor>
  <xdr:twoCellAnchor editAs="oneCell">
    <xdr:from>
      <xdr:col>0</xdr:col>
      <xdr:colOff>701993</xdr:colOff>
      <xdr:row>10</xdr:row>
      <xdr:rowOff>61198</xdr:rowOff>
    </xdr:from>
    <xdr:to>
      <xdr:col>0</xdr:col>
      <xdr:colOff>1873568</xdr:colOff>
      <xdr:row>10</xdr:row>
      <xdr:rowOff>639842</xdr:rowOff>
    </xdr:to>
    <xdr:pic>
      <xdr:nvPicPr>
        <xdr:cNvPr id="21" name="Picture 20" descr="Insight Picture 20">
          <a:extLst>
            <a:ext uri="{FF2B5EF4-FFF2-40B4-BE49-F238E27FC236}">
              <a16:creationId xmlns:a16="http://schemas.microsoft.com/office/drawing/2014/main" id="{8B59E0A4-8472-9C4F-6A61-9BFABC86A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01993" y="8900398"/>
          <a:ext cx="1171575" cy="578644"/>
        </a:xfrm>
        <a:prstGeom prst="rect">
          <a:avLst/>
        </a:prstGeom>
      </xdr:spPr>
    </xdr:pic>
    <xdr:clientData/>
  </xdr:twoCellAnchor>
  <xdr:twoCellAnchor editAs="oneCell">
    <xdr:from>
      <xdr:col>0</xdr:col>
      <xdr:colOff>619840</xdr:colOff>
      <xdr:row>11</xdr:row>
      <xdr:rowOff>63817</xdr:rowOff>
    </xdr:from>
    <xdr:to>
      <xdr:col>0</xdr:col>
      <xdr:colOff>1955721</xdr:colOff>
      <xdr:row>11</xdr:row>
      <xdr:rowOff>721042</xdr:rowOff>
    </xdr:to>
    <xdr:pic>
      <xdr:nvPicPr>
        <xdr:cNvPr id="23" name="Picture 22" descr="Insight Picture 22">
          <a:extLst>
            <a:ext uri="{FF2B5EF4-FFF2-40B4-BE49-F238E27FC236}">
              <a16:creationId xmlns:a16="http://schemas.microsoft.com/office/drawing/2014/main" id="{0A9FCD89-0792-CB50-41BE-704C35FA7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19840" y="9604057"/>
          <a:ext cx="1335881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430530</xdr:colOff>
      <xdr:row>12</xdr:row>
      <xdr:rowOff>63580</xdr:rowOff>
    </xdr:from>
    <xdr:to>
      <xdr:col>0</xdr:col>
      <xdr:colOff>2145030</xdr:colOff>
      <xdr:row>12</xdr:row>
      <xdr:rowOff>1056561</xdr:rowOff>
    </xdr:to>
    <xdr:pic>
      <xdr:nvPicPr>
        <xdr:cNvPr id="25" name="Picture 24" descr="Insight Picture 24">
          <a:extLst>
            <a:ext uri="{FF2B5EF4-FFF2-40B4-BE49-F238E27FC236}">
              <a16:creationId xmlns:a16="http://schemas.microsoft.com/office/drawing/2014/main" id="{A2274196-CF80-5D9A-8718-DB7C49C10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30530" y="10388680"/>
          <a:ext cx="1714500" cy="992981"/>
        </a:xfrm>
        <a:prstGeom prst="rect">
          <a:avLst/>
        </a:prstGeom>
      </xdr:spPr>
    </xdr:pic>
    <xdr:clientData/>
  </xdr:twoCellAnchor>
  <xdr:twoCellAnchor editAs="oneCell">
    <xdr:from>
      <xdr:col>0</xdr:col>
      <xdr:colOff>369808</xdr:colOff>
      <xdr:row>13</xdr:row>
      <xdr:rowOff>63817</xdr:rowOff>
    </xdr:from>
    <xdr:to>
      <xdr:col>0</xdr:col>
      <xdr:colOff>2205752</xdr:colOff>
      <xdr:row>13</xdr:row>
      <xdr:rowOff>721042</xdr:rowOff>
    </xdr:to>
    <xdr:pic>
      <xdr:nvPicPr>
        <xdr:cNvPr id="27" name="Picture 26" descr="Insight Picture 26">
          <a:extLst>
            <a:ext uri="{FF2B5EF4-FFF2-40B4-BE49-F238E27FC236}">
              <a16:creationId xmlns:a16="http://schemas.microsoft.com/office/drawing/2014/main" id="{5292D4DE-5A55-990C-2907-1F58A09B3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69808" y="11509057"/>
          <a:ext cx="1835944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441246</xdr:colOff>
      <xdr:row>14</xdr:row>
      <xdr:rowOff>61198</xdr:rowOff>
    </xdr:from>
    <xdr:to>
      <xdr:col>0</xdr:col>
      <xdr:colOff>2134315</xdr:colOff>
      <xdr:row>14</xdr:row>
      <xdr:rowOff>639842</xdr:rowOff>
    </xdr:to>
    <xdr:pic>
      <xdr:nvPicPr>
        <xdr:cNvPr id="29" name="Picture 28" descr="Insight Picture 28">
          <a:extLst>
            <a:ext uri="{FF2B5EF4-FFF2-40B4-BE49-F238E27FC236}">
              <a16:creationId xmlns:a16="http://schemas.microsoft.com/office/drawing/2014/main" id="{BE63EABB-EF4E-C64D-2A4D-3FCCC1A90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41246" y="12291298"/>
          <a:ext cx="1693069" cy="578644"/>
        </a:xfrm>
        <a:prstGeom prst="rect">
          <a:avLst/>
        </a:prstGeom>
      </xdr:spPr>
    </xdr:pic>
    <xdr:clientData/>
  </xdr:twoCellAnchor>
  <xdr:twoCellAnchor editAs="oneCell">
    <xdr:from>
      <xdr:col>0</xdr:col>
      <xdr:colOff>591265</xdr:colOff>
      <xdr:row>15</xdr:row>
      <xdr:rowOff>60245</xdr:rowOff>
    </xdr:from>
    <xdr:to>
      <xdr:col>0</xdr:col>
      <xdr:colOff>1984296</xdr:colOff>
      <xdr:row>15</xdr:row>
      <xdr:rowOff>838914</xdr:rowOff>
    </xdr:to>
    <xdr:pic>
      <xdr:nvPicPr>
        <xdr:cNvPr id="31" name="Picture 30" descr="Insight Picture 30">
          <a:extLst>
            <a:ext uri="{FF2B5EF4-FFF2-40B4-BE49-F238E27FC236}">
              <a16:creationId xmlns:a16="http://schemas.microsoft.com/office/drawing/2014/main" id="{90628C2E-6AF7-2891-D0B6-E552CEB75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91265" y="12991385"/>
          <a:ext cx="1393031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391239</xdr:colOff>
      <xdr:row>16</xdr:row>
      <xdr:rowOff>60246</xdr:rowOff>
    </xdr:from>
    <xdr:to>
      <xdr:col>0</xdr:col>
      <xdr:colOff>2184320</xdr:colOff>
      <xdr:row>16</xdr:row>
      <xdr:rowOff>838915</xdr:rowOff>
    </xdr:to>
    <xdr:pic>
      <xdr:nvPicPr>
        <xdr:cNvPr id="33" name="Picture 32" descr="Insight Picture 32">
          <a:extLst>
            <a:ext uri="{FF2B5EF4-FFF2-40B4-BE49-F238E27FC236}">
              <a16:creationId xmlns:a16="http://schemas.microsoft.com/office/drawing/2014/main" id="{FEC46479-B48B-F63E-B47F-373F8ECB0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91239" y="13890546"/>
          <a:ext cx="1793081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534115</xdr:colOff>
      <xdr:row>17</xdr:row>
      <xdr:rowOff>62626</xdr:rowOff>
    </xdr:from>
    <xdr:to>
      <xdr:col>0</xdr:col>
      <xdr:colOff>2041446</xdr:colOff>
      <xdr:row>17</xdr:row>
      <xdr:rowOff>798432</xdr:rowOff>
    </xdr:to>
    <xdr:pic>
      <xdr:nvPicPr>
        <xdr:cNvPr id="35" name="Picture 34" descr="Insight Picture 34">
          <a:extLst>
            <a:ext uri="{FF2B5EF4-FFF2-40B4-BE49-F238E27FC236}">
              <a16:creationId xmlns:a16="http://schemas.microsoft.com/office/drawing/2014/main" id="{7AD2AD04-6157-C81E-BA24-56E5569AA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34115" y="14792086"/>
          <a:ext cx="1507331" cy="735806"/>
        </a:xfrm>
        <a:prstGeom prst="rect">
          <a:avLst/>
        </a:prstGeom>
      </xdr:spPr>
    </xdr:pic>
    <xdr:clientData/>
  </xdr:twoCellAnchor>
  <xdr:twoCellAnchor editAs="oneCell">
    <xdr:from>
      <xdr:col>0</xdr:col>
      <xdr:colOff>284083</xdr:colOff>
      <xdr:row>18</xdr:row>
      <xdr:rowOff>61436</xdr:rowOff>
    </xdr:from>
    <xdr:to>
      <xdr:col>0</xdr:col>
      <xdr:colOff>2291477</xdr:colOff>
      <xdr:row>18</xdr:row>
      <xdr:rowOff>875824</xdr:rowOff>
    </xdr:to>
    <xdr:pic>
      <xdr:nvPicPr>
        <xdr:cNvPr id="37" name="Picture 36" descr="Insight Picture 36">
          <a:extLst>
            <a:ext uri="{FF2B5EF4-FFF2-40B4-BE49-F238E27FC236}">
              <a16:creationId xmlns:a16="http://schemas.microsoft.com/office/drawing/2014/main" id="{11BFB7CD-24EB-F9A8-7801-F9BF5374D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84083" y="15651956"/>
          <a:ext cx="2007394" cy="814388"/>
        </a:xfrm>
        <a:prstGeom prst="rect">
          <a:avLst/>
        </a:prstGeom>
      </xdr:spPr>
    </xdr:pic>
    <xdr:clientData/>
  </xdr:twoCellAnchor>
  <xdr:twoCellAnchor editAs="oneCell">
    <xdr:from>
      <xdr:col>0</xdr:col>
      <xdr:colOff>641270</xdr:colOff>
      <xdr:row>19</xdr:row>
      <xdr:rowOff>63579</xdr:rowOff>
    </xdr:from>
    <xdr:to>
      <xdr:col>0</xdr:col>
      <xdr:colOff>1934289</xdr:colOff>
      <xdr:row>19</xdr:row>
      <xdr:rowOff>713660</xdr:rowOff>
    </xdr:to>
    <xdr:pic>
      <xdr:nvPicPr>
        <xdr:cNvPr id="39" name="Picture 38" descr="Insight Picture 38">
          <a:extLst>
            <a:ext uri="{FF2B5EF4-FFF2-40B4-BE49-F238E27FC236}">
              <a16:creationId xmlns:a16="http://schemas.microsoft.com/office/drawing/2014/main" id="{17596391-B284-5047-13F3-BE20D1F41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41270" y="16591359"/>
          <a:ext cx="1293019" cy="650081"/>
        </a:xfrm>
        <a:prstGeom prst="rect">
          <a:avLst/>
        </a:prstGeom>
      </xdr:spPr>
    </xdr:pic>
    <xdr:clientData/>
  </xdr:twoCellAnchor>
  <xdr:twoCellAnchor editAs="oneCell">
    <xdr:from>
      <xdr:col>0</xdr:col>
      <xdr:colOff>223361</xdr:colOff>
      <xdr:row>20</xdr:row>
      <xdr:rowOff>63579</xdr:rowOff>
    </xdr:from>
    <xdr:to>
      <xdr:col>0</xdr:col>
      <xdr:colOff>2352199</xdr:colOff>
      <xdr:row>20</xdr:row>
      <xdr:rowOff>827960</xdr:rowOff>
    </xdr:to>
    <xdr:pic>
      <xdr:nvPicPr>
        <xdr:cNvPr id="41" name="Picture 40" descr="Insight Picture 40">
          <a:extLst>
            <a:ext uri="{FF2B5EF4-FFF2-40B4-BE49-F238E27FC236}">
              <a16:creationId xmlns:a16="http://schemas.microsoft.com/office/drawing/2014/main" id="{2951BEE4-B26B-9E03-290D-828B49922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23361" y="17368599"/>
          <a:ext cx="2128838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430530</xdr:colOff>
      <xdr:row>21</xdr:row>
      <xdr:rowOff>60245</xdr:rowOff>
    </xdr:from>
    <xdr:to>
      <xdr:col>0</xdr:col>
      <xdr:colOff>2145030</xdr:colOff>
      <xdr:row>21</xdr:row>
      <xdr:rowOff>838914</xdr:rowOff>
    </xdr:to>
    <xdr:pic>
      <xdr:nvPicPr>
        <xdr:cNvPr id="43" name="Picture 42" descr="Insight Picture 42">
          <a:extLst>
            <a:ext uri="{FF2B5EF4-FFF2-40B4-BE49-F238E27FC236}">
              <a16:creationId xmlns:a16="http://schemas.microsoft.com/office/drawing/2014/main" id="{3A86425D-CCA7-2CB3-FE98-44D526A0F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430530" y="18256805"/>
          <a:ext cx="1714500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273367</xdr:colOff>
      <xdr:row>22</xdr:row>
      <xdr:rowOff>63103</xdr:rowOff>
    </xdr:from>
    <xdr:to>
      <xdr:col>0</xdr:col>
      <xdr:colOff>2302192</xdr:colOff>
      <xdr:row>22</xdr:row>
      <xdr:rowOff>1041797</xdr:rowOff>
    </xdr:to>
    <xdr:pic>
      <xdr:nvPicPr>
        <xdr:cNvPr id="45" name="Picture 44" descr="Insight Picture 44">
          <a:extLst>
            <a:ext uri="{FF2B5EF4-FFF2-40B4-BE49-F238E27FC236}">
              <a16:creationId xmlns:a16="http://schemas.microsoft.com/office/drawing/2014/main" id="{7B512E85-DD8A-6460-2648-E1B6B67E0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73367" y="19158823"/>
          <a:ext cx="2028825" cy="978694"/>
        </a:xfrm>
        <a:prstGeom prst="rect">
          <a:avLst/>
        </a:prstGeom>
      </xdr:spPr>
    </xdr:pic>
    <xdr:clientData/>
  </xdr:twoCellAnchor>
  <xdr:twoCellAnchor editAs="oneCell">
    <xdr:from>
      <xdr:col>0</xdr:col>
      <xdr:colOff>555545</xdr:colOff>
      <xdr:row>23</xdr:row>
      <xdr:rowOff>61198</xdr:rowOff>
    </xdr:from>
    <xdr:to>
      <xdr:col>0</xdr:col>
      <xdr:colOff>2020014</xdr:colOff>
      <xdr:row>23</xdr:row>
      <xdr:rowOff>639842</xdr:rowOff>
    </xdr:to>
    <xdr:pic>
      <xdr:nvPicPr>
        <xdr:cNvPr id="47" name="Picture 46" descr="Insight Picture 46">
          <a:extLst>
            <a:ext uri="{FF2B5EF4-FFF2-40B4-BE49-F238E27FC236}">
              <a16:creationId xmlns:a16="http://schemas.microsoft.com/office/drawing/2014/main" id="{BFF29EEF-6A58-16F0-3BD8-230B2727A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55545" y="20261818"/>
          <a:ext cx="1464469" cy="578644"/>
        </a:xfrm>
        <a:prstGeom prst="rect">
          <a:avLst/>
        </a:prstGeom>
      </xdr:spPr>
    </xdr:pic>
    <xdr:clientData/>
  </xdr:twoCellAnchor>
  <xdr:twoCellAnchor editAs="oneCell">
    <xdr:from>
      <xdr:col>0</xdr:col>
      <xdr:colOff>466248</xdr:colOff>
      <xdr:row>24</xdr:row>
      <xdr:rowOff>61198</xdr:rowOff>
    </xdr:from>
    <xdr:to>
      <xdr:col>0</xdr:col>
      <xdr:colOff>2109311</xdr:colOff>
      <xdr:row>24</xdr:row>
      <xdr:rowOff>639842</xdr:rowOff>
    </xdr:to>
    <xdr:pic>
      <xdr:nvPicPr>
        <xdr:cNvPr id="49" name="Picture 48" descr="Insight Picture 48">
          <a:extLst>
            <a:ext uri="{FF2B5EF4-FFF2-40B4-BE49-F238E27FC236}">
              <a16:creationId xmlns:a16="http://schemas.microsoft.com/office/drawing/2014/main" id="{7768820F-EF13-B080-79A5-E6B07380C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66248" y="20962858"/>
          <a:ext cx="1643063" cy="578644"/>
        </a:xfrm>
        <a:prstGeom prst="rect">
          <a:avLst/>
        </a:prstGeom>
      </xdr:spPr>
    </xdr:pic>
    <xdr:clientData/>
  </xdr:twoCellAnchor>
  <xdr:twoCellAnchor editAs="oneCell">
    <xdr:from>
      <xdr:col>0</xdr:col>
      <xdr:colOff>305514</xdr:colOff>
      <xdr:row>25</xdr:row>
      <xdr:rowOff>62151</xdr:rowOff>
    </xdr:from>
    <xdr:to>
      <xdr:col>0</xdr:col>
      <xdr:colOff>2270045</xdr:colOff>
      <xdr:row>25</xdr:row>
      <xdr:rowOff>555070</xdr:rowOff>
    </xdr:to>
    <xdr:pic>
      <xdr:nvPicPr>
        <xdr:cNvPr id="51" name="Picture 50" descr="Insight Picture 50">
          <a:extLst>
            <a:ext uri="{FF2B5EF4-FFF2-40B4-BE49-F238E27FC236}">
              <a16:creationId xmlns:a16="http://schemas.microsoft.com/office/drawing/2014/main" id="{F3D38C8A-965A-9A18-6A4D-E15F74F89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05514" y="21664851"/>
          <a:ext cx="1964531" cy="492919"/>
        </a:xfrm>
        <a:prstGeom prst="rect">
          <a:avLst/>
        </a:prstGeom>
      </xdr:spPr>
    </xdr:pic>
    <xdr:clientData/>
  </xdr:twoCellAnchor>
  <xdr:twoCellAnchor editAs="oneCell">
    <xdr:from>
      <xdr:col>0</xdr:col>
      <xdr:colOff>248364</xdr:colOff>
      <xdr:row>26</xdr:row>
      <xdr:rowOff>63103</xdr:rowOff>
    </xdr:from>
    <xdr:to>
      <xdr:col>0</xdr:col>
      <xdr:colOff>2327195</xdr:colOff>
      <xdr:row>26</xdr:row>
      <xdr:rowOff>927497</xdr:rowOff>
    </xdr:to>
    <xdr:pic>
      <xdr:nvPicPr>
        <xdr:cNvPr id="53" name="Picture 52" descr="Insight Picture 52">
          <a:extLst>
            <a:ext uri="{FF2B5EF4-FFF2-40B4-BE49-F238E27FC236}">
              <a16:creationId xmlns:a16="http://schemas.microsoft.com/office/drawing/2014/main" id="{46C9E8E3-8775-D96C-2714-102B4A33E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48364" y="22283023"/>
          <a:ext cx="2078831" cy="864394"/>
        </a:xfrm>
        <a:prstGeom prst="rect">
          <a:avLst/>
        </a:prstGeom>
      </xdr:spPr>
    </xdr:pic>
    <xdr:clientData/>
  </xdr:twoCellAnchor>
  <xdr:twoCellAnchor editAs="oneCell">
    <xdr:from>
      <xdr:col>0</xdr:col>
      <xdr:colOff>137636</xdr:colOff>
      <xdr:row>27</xdr:row>
      <xdr:rowOff>63103</xdr:rowOff>
    </xdr:from>
    <xdr:to>
      <xdr:col>0</xdr:col>
      <xdr:colOff>2437924</xdr:colOff>
      <xdr:row>27</xdr:row>
      <xdr:rowOff>927497</xdr:rowOff>
    </xdr:to>
    <xdr:pic>
      <xdr:nvPicPr>
        <xdr:cNvPr id="55" name="Picture 54" descr="Insight Picture 54">
          <a:extLst>
            <a:ext uri="{FF2B5EF4-FFF2-40B4-BE49-F238E27FC236}">
              <a16:creationId xmlns:a16="http://schemas.microsoft.com/office/drawing/2014/main" id="{854E7231-DDCC-35CD-53BD-786AF5E1D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37636" y="23273623"/>
          <a:ext cx="2300288" cy="864394"/>
        </a:xfrm>
        <a:prstGeom prst="rect">
          <a:avLst/>
        </a:prstGeom>
      </xdr:spPr>
    </xdr:pic>
    <xdr:clientData/>
  </xdr:twoCellAnchor>
  <xdr:twoCellAnchor editAs="oneCell">
    <xdr:from>
      <xdr:col>0</xdr:col>
      <xdr:colOff>344805</xdr:colOff>
      <xdr:row>28</xdr:row>
      <xdr:rowOff>62151</xdr:rowOff>
    </xdr:from>
    <xdr:to>
      <xdr:col>0</xdr:col>
      <xdr:colOff>2230755</xdr:colOff>
      <xdr:row>28</xdr:row>
      <xdr:rowOff>555070</xdr:rowOff>
    </xdr:to>
    <xdr:pic>
      <xdr:nvPicPr>
        <xdr:cNvPr id="57" name="Picture 56" descr="Insight Picture 56">
          <a:extLst>
            <a:ext uri="{FF2B5EF4-FFF2-40B4-BE49-F238E27FC236}">
              <a16:creationId xmlns:a16="http://schemas.microsoft.com/office/drawing/2014/main" id="{F8447E6B-D536-01E4-597A-E9EFD5180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44805" y="24263271"/>
          <a:ext cx="1885950" cy="492919"/>
        </a:xfrm>
        <a:prstGeom prst="rect">
          <a:avLst/>
        </a:prstGeom>
      </xdr:spPr>
    </xdr:pic>
    <xdr:clientData/>
  </xdr:twoCellAnchor>
  <xdr:twoCellAnchor editAs="oneCell">
    <xdr:from>
      <xdr:col>0</xdr:col>
      <xdr:colOff>605552</xdr:colOff>
      <xdr:row>29</xdr:row>
      <xdr:rowOff>60484</xdr:rowOff>
    </xdr:from>
    <xdr:to>
      <xdr:col>0</xdr:col>
      <xdr:colOff>1970008</xdr:colOff>
      <xdr:row>29</xdr:row>
      <xdr:rowOff>731997</xdr:rowOff>
    </xdr:to>
    <xdr:pic>
      <xdr:nvPicPr>
        <xdr:cNvPr id="59" name="Picture 58" descr="Insight Picture 58">
          <a:extLst>
            <a:ext uri="{FF2B5EF4-FFF2-40B4-BE49-F238E27FC236}">
              <a16:creationId xmlns:a16="http://schemas.microsoft.com/office/drawing/2014/main" id="{286CFC2D-88B9-5DA6-9B9B-7A89A70C1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605552" y="24878824"/>
          <a:ext cx="1364456" cy="671513"/>
        </a:xfrm>
        <a:prstGeom prst="rect">
          <a:avLst/>
        </a:prstGeom>
      </xdr:spPr>
    </xdr:pic>
    <xdr:clientData/>
  </xdr:twoCellAnchor>
  <xdr:twoCellAnchor editAs="oneCell">
    <xdr:from>
      <xdr:col>0</xdr:col>
      <xdr:colOff>594836</xdr:colOff>
      <xdr:row>30</xdr:row>
      <xdr:rowOff>62627</xdr:rowOff>
    </xdr:from>
    <xdr:to>
      <xdr:col>0</xdr:col>
      <xdr:colOff>1980724</xdr:colOff>
      <xdr:row>30</xdr:row>
      <xdr:rowOff>798433</xdr:rowOff>
    </xdr:to>
    <xdr:pic>
      <xdr:nvPicPr>
        <xdr:cNvPr id="61" name="Picture 60" descr="Insight Picture 60">
          <a:extLst>
            <a:ext uri="{FF2B5EF4-FFF2-40B4-BE49-F238E27FC236}">
              <a16:creationId xmlns:a16="http://schemas.microsoft.com/office/drawing/2014/main" id="{1B541E09-D923-77D0-3275-39B3C150E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594836" y="25673447"/>
          <a:ext cx="1385888" cy="735806"/>
        </a:xfrm>
        <a:prstGeom prst="rect">
          <a:avLst/>
        </a:prstGeom>
      </xdr:spPr>
    </xdr:pic>
    <xdr:clientData/>
  </xdr:twoCellAnchor>
  <xdr:twoCellAnchor editAs="oneCell">
    <xdr:from>
      <xdr:col>0</xdr:col>
      <xdr:colOff>366236</xdr:colOff>
      <xdr:row>31</xdr:row>
      <xdr:rowOff>62627</xdr:rowOff>
    </xdr:from>
    <xdr:to>
      <xdr:col>0</xdr:col>
      <xdr:colOff>2209324</xdr:colOff>
      <xdr:row>31</xdr:row>
      <xdr:rowOff>798433</xdr:rowOff>
    </xdr:to>
    <xdr:pic>
      <xdr:nvPicPr>
        <xdr:cNvPr id="63" name="Picture 62" descr="Insight Picture 62">
          <a:extLst>
            <a:ext uri="{FF2B5EF4-FFF2-40B4-BE49-F238E27FC236}">
              <a16:creationId xmlns:a16="http://schemas.microsoft.com/office/drawing/2014/main" id="{35ED0568-D490-7029-AE74-E068C762B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366236" y="26534507"/>
          <a:ext cx="1843088" cy="735806"/>
        </a:xfrm>
        <a:prstGeom prst="rect">
          <a:avLst/>
        </a:prstGeom>
      </xdr:spPr>
    </xdr:pic>
    <xdr:clientData/>
  </xdr:twoCellAnchor>
  <xdr:twoCellAnchor editAs="oneCell">
    <xdr:from>
      <xdr:col>0</xdr:col>
      <xdr:colOff>98346</xdr:colOff>
      <xdr:row>32</xdr:row>
      <xdr:rowOff>62389</xdr:rowOff>
    </xdr:from>
    <xdr:to>
      <xdr:col>0</xdr:col>
      <xdr:colOff>2477215</xdr:colOff>
      <xdr:row>32</xdr:row>
      <xdr:rowOff>1019652</xdr:rowOff>
    </xdr:to>
    <xdr:pic>
      <xdr:nvPicPr>
        <xdr:cNvPr id="65" name="Picture 64" descr="Insight Picture 64">
          <a:extLst>
            <a:ext uri="{FF2B5EF4-FFF2-40B4-BE49-F238E27FC236}">
              <a16:creationId xmlns:a16="http://schemas.microsoft.com/office/drawing/2014/main" id="{129FDFB2-CCAC-8D44-165C-BECAF8A22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98346" y="27395329"/>
          <a:ext cx="2378869" cy="957263"/>
        </a:xfrm>
        <a:prstGeom prst="rect">
          <a:avLst/>
        </a:prstGeom>
      </xdr:spPr>
    </xdr:pic>
    <xdr:clientData/>
  </xdr:twoCellAnchor>
  <xdr:twoCellAnchor editAs="oneCell">
    <xdr:from>
      <xdr:col>0</xdr:col>
      <xdr:colOff>366236</xdr:colOff>
      <xdr:row>33</xdr:row>
      <xdr:rowOff>62627</xdr:rowOff>
    </xdr:from>
    <xdr:to>
      <xdr:col>0</xdr:col>
      <xdr:colOff>2209324</xdr:colOff>
      <xdr:row>33</xdr:row>
      <xdr:rowOff>798433</xdr:rowOff>
    </xdr:to>
    <xdr:pic>
      <xdr:nvPicPr>
        <xdr:cNvPr id="67" name="Picture 66" descr="Insight Picture 66">
          <a:extLst>
            <a:ext uri="{FF2B5EF4-FFF2-40B4-BE49-F238E27FC236}">
              <a16:creationId xmlns:a16="http://schemas.microsoft.com/office/drawing/2014/main" id="{9A5BB402-2F4C-1897-265A-59E4D8965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366236" y="28477607"/>
          <a:ext cx="1843088" cy="735806"/>
        </a:xfrm>
        <a:prstGeom prst="rect">
          <a:avLst/>
        </a:prstGeom>
      </xdr:spPr>
    </xdr:pic>
    <xdr:clientData/>
  </xdr:twoCellAnchor>
  <xdr:twoCellAnchor editAs="oneCell">
    <xdr:from>
      <xdr:col>0</xdr:col>
      <xdr:colOff>662702</xdr:colOff>
      <xdr:row>34</xdr:row>
      <xdr:rowOff>63580</xdr:rowOff>
    </xdr:from>
    <xdr:to>
      <xdr:col>0</xdr:col>
      <xdr:colOff>1912858</xdr:colOff>
      <xdr:row>34</xdr:row>
      <xdr:rowOff>599361</xdr:rowOff>
    </xdr:to>
    <xdr:pic>
      <xdr:nvPicPr>
        <xdr:cNvPr id="69" name="Picture 68" descr="Insight Picture 68">
          <a:extLst>
            <a:ext uri="{FF2B5EF4-FFF2-40B4-BE49-F238E27FC236}">
              <a16:creationId xmlns:a16="http://schemas.microsoft.com/office/drawing/2014/main" id="{0B3C5AC6-8580-7345-30CB-56DD0E432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662702" y="29339620"/>
          <a:ext cx="1250156" cy="535781"/>
        </a:xfrm>
        <a:prstGeom prst="rect">
          <a:avLst/>
        </a:prstGeom>
      </xdr:spPr>
    </xdr:pic>
    <xdr:clientData/>
  </xdr:twoCellAnchor>
  <xdr:twoCellAnchor editAs="oneCell">
    <xdr:from>
      <xdr:col>0</xdr:col>
      <xdr:colOff>548402</xdr:colOff>
      <xdr:row>35</xdr:row>
      <xdr:rowOff>61437</xdr:rowOff>
    </xdr:from>
    <xdr:to>
      <xdr:col>0</xdr:col>
      <xdr:colOff>2027158</xdr:colOff>
      <xdr:row>35</xdr:row>
      <xdr:rowOff>761525</xdr:rowOff>
    </xdr:to>
    <xdr:pic>
      <xdr:nvPicPr>
        <xdr:cNvPr id="71" name="Picture 70" descr="Insight Picture 70">
          <a:extLst>
            <a:ext uri="{FF2B5EF4-FFF2-40B4-BE49-F238E27FC236}">
              <a16:creationId xmlns:a16="http://schemas.microsoft.com/office/drawing/2014/main" id="{C1B5A0AB-803E-93BA-76DF-CAF014DEE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548402" y="30000417"/>
          <a:ext cx="1478756" cy="700088"/>
        </a:xfrm>
        <a:prstGeom prst="rect">
          <a:avLst/>
        </a:prstGeom>
      </xdr:spPr>
    </xdr:pic>
    <xdr:clientData/>
  </xdr:twoCellAnchor>
  <xdr:twoCellAnchor editAs="oneCell">
    <xdr:from>
      <xdr:col>0</xdr:col>
      <xdr:colOff>398383</xdr:colOff>
      <xdr:row>36</xdr:row>
      <xdr:rowOff>63819</xdr:rowOff>
    </xdr:from>
    <xdr:to>
      <xdr:col>0</xdr:col>
      <xdr:colOff>2177177</xdr:colOff>
      <xdr:row>36</xdr:row>
      <xdr:rowOff>1063944</xdr:rowOff>
    </xdr:to>
    <xdr:pic>
      <xdr:nvPicPr>
        <xdr:cNvPr id="73" name="Picture 72" descr="Insight Picture 72">
          <a:extLst>
            <a:ext uri="{FF2B5EF4-FFF2-40B4-BE49-F238E27FC236}">
              <a16:creationId xmlns:a16="http://schemas.microsoft.com/office/drawing/2014/main" id="{9DEDA804-9069-02E7-068B-EA4CD43DD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398383" y="30825759"/>
          <a:ext cx="1778794" cy="1000125"/>
        </a:xfrm>
        <a:prstGeom prst="rect">
          <a:avLst/>
        </a:prstGeom>
      </xdr:spPr>
    </xdr:pic>
    <xdr:clientData/>
  </xdr:twoCellAnchor>
  <xdr:twoCellAnchor editAs="oneCell">
    <xdr:from>
      <xdr:col>0</xdr:col>
      <xdr:colOff>409098</xdr:colOff>
      <xdr:row>37</xdr:row>
      <xdr:rowOff>62626</xdr:rowOff>
    </xdr:from>
    <xdr:to>
      <xdr:col>0</xdr:col>
      <xdr:colOff>2166461</xdr:colOff>
      <xdr:row>37</xdr:row>
      <xdr:rowOff>798432</xdr:rowOff>
    </xdr:to>
    <xdr:pic>
      <xdr:nvPicPr>
        <xdr:cNvPr id="75" name="Picture 74" descr="Insight Picture 74">
          <a:extLst>
            <a:ext uri="{FF2B5EF4-FFF2-40B4-BE49-F238E27FC236}">
              <a16:creationId xmlns:a16="http://schemas.microsoft.com/office/drawing/2014/main" id="{0F08C079-6402-3539-A717-5CE338091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409098" y="31952326"/>
          <a:ext cx="1757363" cy="735806"/>
        </a:xfrm>
        <a:prstGeom prst="rect">
          <a:avLst/>
        </a:prstGeom>
      </xdr:spPr>
    </xdr:pic>
    <xdr:clientData/>
  </xdr:twoCellAnchor>
  <xdr:twoCellAnchor editAs="oneCell">
    <xdr:from>
      <xdr:col>0</xdr:col>
      <xdr:colOff>276939</xdr:colOff>
      <xdr:row>38</xdr:row>
      <xdr:rowOff>62388</xdr:rowOff>
    </xdr:from>
    <xdr:to>
      <xdr:col>0</xdr:col>
      <xdr:colOff>2298620</xdr:colOff>
      <xdr:row>38</xdr:row>
      <xdr:rowOff>1019651</xdr:rowOff>
    </xdr:to>
    <xdr:pic>
      <xdr:nvPicPr>
        <xdr:cNvPr id="77" name="Picture 76" descr="Insight Picture 76">
          <a:extLst>
            <a:ext uri="{FF2B5EF4-FFF2-40B4-BE49-F238E27FC236}">
              <a16:creationId xmlns:a16="http://schemas.microsoft.com/office/drawing/2014/main" id="{9D60EF31-5F32-99FE-EB6C-6FA76AA92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276939" y="32813148"/>
          <a:ext cx="2021681" cy="957263"/>
        </a:xfrm>
        <a:prstGeom prst="rect">
          <a:avLst/>
        </a:prstGeom>
      </xdr:spPr>
    </xdr:pic>
    <xdr:clientData/>
  </xdr:twoCellAnchor>
  <xdr:twoCellAnchor editAs="oneCell">
    <xdr:from>
      <xdr:col>0</xdr:col>
      <xdr:colOff>662702</xdr:colOff>
      <xdr:row>39</xdr:row>
      <xdr:rowOff>63581</xdr:rowOff>
    </xdr:from>
    <xdr:to>
      <xdr:col>0</xdr:col>
      <xdr:colOff>1912858</xdr:colOff>
      <xdr:row>39</xdr:row>
      <xdr:rowOff>599362</xdr:rowOff>
    </xdr:to>
    <xdr:pic>
      <xdr:nvPicPr>
        <xdr:cNvPr id="79" name="Picture 78" descr="Insight Picture 78">
          <a:extLst>
            <a:ext uri="{FF2B5EF4-FFF2-40B4-BE49-F238E27FC236}">
              <a16:creationId xmlns:a16="http://schemas.microsoft.com/office/drawing/2014/main" id="{24175A4D-C976-B528-E89A-3C8EFFF09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662702" y="33896381"/>
          <a:ext cx="1250156" cy="535781"/>
        </a:xfrm>
        <a:prstGeom prst="rect">
          <a:avLst/>
        </a:prstGeom>
      </xdr:spPr>
    </xdr:pic>
    <xdr:clientData/>
  </xdr:twoCellAnchor>
  <xdr:twoCellAnchor editAs="oneCell">
    <xdr:from>
      <xdr:col>0</xdr:col>
      <xdr:colOff>641270</xdr:colOff>
      <xdr:row>40</xdr:row>
      <xdr:rowOff>61437</xdr:rowOff>
    </xdr:from>
    <xdr:to>
      <xdr:col>0</xdr:col>
      <xdr:colOff>1934289</xdr:colOff>
      <xdr:row>40</xdr:row>
      <xdr:rowOff>761525</xdr:rowOff>
    </xdr:to>
    <xdr:pic>
      <xdr:nvPicPr>
        <xdr:cNvPr id="81" name="Picture 80" descr="Insight Picture 80">
          <a:extLst>
            <a:ext uri="{FF2B5EF4-FFF2-40B4-BE49-F238E27FC236}">
              <a16:creationId xmlns:a16="http://schemas.microsoft.com/office/drawing/2014/main" id="{027547FC-181F-1C92-54D9-C22006F8D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641270" y="34557177"/>
          <a:ext cx="1293019" cy="700088"/>
        </a:xfrm>
        <a:prstGeom prst="rect">
          <a:avLst/>
        </a:prstGeom>
      </xdr:spPr>
    </xdr:pic>
    <xdr:clientData/>
  </xdr:twoCellAnchor>
  <xdr:twoCellAnchor editAs="oneCell">
    <xdr:from>
      <xdr:col>0</xdr:col>
      <xdr:colOff>491252</xdr:colOff>
      <xdr:row>41</xdr:row>
      <xdr:rowOff>63581</xdr:rowOff>
    </xdr:from>
    <xdr:to>
      <xdr:col>0</xdr:col>
      <xdr:colOff>2084308</xdr:colOff>
      <xdr:row>41</xdr:row>
      <xdr:rowOff>599362</xdr:rowOff>
    </xdr:to>
    <xdr:pic>
      <xdr:nvPicPr>
        <xdr:cNvPr id="83" name="Picture 82" descr="Insight Picture 82">
          <a:extLst>
            <a:ext uri="{FF2B5EF4-FFF2-40B4-BE49-F238E27FC236}">
              <a16:creationId xmlns:a16="http://schemas.microsoft.com/office/drawing/2014/main" id="{9F09E4C6-C7B9-8AE2-4043-E56BF88E9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491252" y="35382281"/>
          <a:ext cx="1593056" cy="535781"/>
        </a:xfrm>
        <a:prstGeom prst="rect">
          <a:avLst/>
        </a:prstGeom>
      </xdr:spPr>
    </xdr:pic>
    <xdr:clientData/>
  </xdr:twoCellAnchor>
  <xdr:twoCellAnchor editAs="oneCell">
    <xdr:from>
      <xdr:col>0</xdr:col>
      <xdr:colOff>594836</xdr:colOff>
      <xdr:row>42</xdr:row>
      <xdr:rowOff>61673</xdr:rowOff>
    </xdr:from>
    <xdr:to>
      <xdr:col>0</xdr:col>
      <xdr:colOff>1980724</xdr:colOff>
      <xdr:row>42</xdr:row>
      <xdr:rowOff>768904</xdr:rowOff>
    </xdr:to>
    <xdr:pic>
      <xdr:nvPicPr>
        <xdr:cNvPr id="85" name="Picture 84" descr="Insight Picture 84">
          <a:extLst>
            <a:ext uri="{FF2B5EF4-FFF2-40B4-BE49-F238E27FC236}">
              <a16:creationId xmlns:a16="http://schemas.microsoft.com/office/drawing/2014/main" id="{034DEBEA-50DD-C515-70BF-B817925D9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594836" y="36043313"/>
          <a:ext cx="1385888" cy="707231"/>
        </a:xfrm>
        <a:prstGeom prst="rect">
          <a:avLst/>
        </a:prstGeom>
      </xdr:spPr>
    </xdr:pic>
    <xdr:clientData/>
  </xdr:twoCellAnchor>
  <xdr:twoCellAnchor editAs="oneCell">
    <xdr:from>
      <xdr:col>0</xdr:col>
      <xdr:colOff>430530</xdr:colOff>
      <xdr:row>43</xdr:row>
      <xdr:rowOff>62149</xdr:rowOff>
    </xdr:from>
    <xdr:to>
      <xdr:col>0</xdr:col>
      <xdr:colOff>2145030</xdr:colOff>
      <xdr:row>43</xdr:row>
      <xdr:rowOff>783668</xdr:rowOff>
    </xdr:to>
    <xdr:pic>
      <xdr:nvPicPr>
        <xdr:cNvPr id="87" name="Picture 86" descr="Insight Picture 86">
          <a:extLst>
            <a:ext uri="{FF2B5EF4-FFF2-40B4-BE49-F238E27FC236}">
              <a16:creationId xmlns:a16="http://schemas.microsoft.com/office/drawing/2014/main" id="{5AF7DF7B-58FE-00CD-0836-C024046D1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430530" y="36874369"/>
          <a:ext cx="1714500" cy="721519"/>
        </a:xfrm>
        <a:prstGeom prst="rect">
          <a:avLst/>
        </a:prstGeom>
      </xdr:spPr>
    </xdr:pic>
    <xdr:clientData/>
  </xdr:twoCellAnchor>
  <xdr:twoCellAnchor editAs="oneCell">
    <xdr:from>
      <xdr:col>0</xdr:col>
      <xdr:colOff>687705</xdr:colOff>
      <xdr:row>44</xdr:row>
      <xdr:rowOff>63819</xdr:rowOff>
    </xdr:from>
    <xdr:to>
      <xdr:col>0</xdr:col>
      <xdr:colOff>1887855</xdr:colOff>
      <xdr:row>44</xdr:row>
      <xdr:rowOff>721044</xdr:rowOff>
    </xdr:to>
    <xdr:pic>
      <xdr:nvPicPr>
        <xdr:cNvPr id="89" name="Picture 88" descr="Insight Picture 88">
          <a:extLst>
            <a:ext uri="{FF2B5EF4-FFF2-40B4-BE49-F238E27FC236}">
              <a16:creationId xmlns:a16="http://schemas.microsoft.com/office/drawing/2014/main" id="{677F7F05-89E7-0D15-6329-D13BCEB2F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687705" y="37721859"/>
          <a:ext cx="1200150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241221</xdr:colOff>
      <xdr:row>45</xdr:row>
      <xdr:rowOff>63816</xdr:rowOff>
    </xdr:from>
    <xdr:to>
      <xdr:col>0</xdr:col>
      <xdr:colOff>2334340</xdr:colOff>
      <xdr:row>45</xdr:row>
      <xdr:rowOff>721041</xdr:rowOff>
    </xdr:to>
    <xdr:pic>
      <xdr:nvPicPr>
        <xdr:cNvPr id="91" name="Picture 90" descr="Insight Picture 90">
          <a:extLst>
            <a:ext uri="{FF2B5EF4-FFF2-40B4-BE49-F238E27FC236}">
              <a16:creationId xmlns:a16="http://schemas.microsoft.com/office/drawing/2014/main" id="{9DB58BAB-0E8D-F292-1B30-16F5AC4B9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241221" y="38506716"/>
          <a:ext cx="2093119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162639</xdr:colOff>
      <xdr:row>46</xdr:row>
      <xdr:rowOff>61436</xdr:rowOff>
    </xdr:from>
    <xdr:to>
      <xdr:col>0</xdr:col>
      <xdr:colOff>2412920</xdr:colOff>
      <xdr:row>46</xdr:row>
      <xdr:rowOff>875824</xdr:rowOff>
    </xdr:to>
    <xdr:pic>
      <xdr:nvPicPr>
        <xdr:cNvPr id="93" name="Picture 92" descr="Insight Picture 92">
          <a:extLst>
            <a:ext uri="{FF2B5EF4-FFF2-40B4-BE49-F238E27FC236}">
              <a16:creationId xmlns:a16="http://schemas.microsoft.com/office/drawing/2014/main" id="{C38C05C9-8952-90F3-CA51-A08CB3F2B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62639" y="39289196"/>
          <a:ext cx="2250281" cy="814388"/>
        </a:xfrm>
        <a:prstGeom prst="rect">
          <a:avLst/>
        </a:prstGeom>
      </xdr:spPr>
    </xdr:pic>
    <xdr:clientData/>
  </xdr:twoCellAnchor>
  <xdr:twoCellAnchor editAs="oneCell">
    <xdr:from>
      <xdr:col>0</xdr:col>
      <xdr:colOff>134064</xdr:colOff>
      <xdr:row>47</xdr:row>
      <xdr:rowOff>60959</xdr:rowOff>
    </xdr:from>
    <xdr:to>
      <xdr:col>0</xdr:col>
      <xdr:colOff>2441495</xdr:colOff>
      <xdr:row>47</xdr:row>
      <xdr:rowOff>1089659</xdr:rowOff>
    </xdr:to>
    <xdr:pic>
      <xdr:nvPicPr>
        <xdr:cNvPr id="95" name="Picture 94" descr="Insight Picture 94">
          <a:extLst>
            <a:ext uri="{FF2B5EF4-FFF2-40B4-BE49-F238E27FC236}">
              <a16:creationId xmlns:a16="http://schemas.microsoft.com/office/drawing/2014/main" id="{6E1D4028-12F5-9228-C2D6-9294094C5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134064" y="40225979"/>
          <a:ext cx="2307431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284083</xdr:colOff>
      <xdr:row>48</xdr:row>
      <xdr:rowOff>60960</xdr:rowOff>
    </xdr:from>
    <xdr:to>
      <xdr:col>0</xdr:col>
      <xdr:colOff>2291477</xdr:colOff>
      <xdr:row>48</xdr:row>
      <xdr:rowOff>1089660</xdr:rowOff>
    </xdr:to>
    <xdr:pic>
      <xdr:nvPicPr>
        <xdr:cNvPr id="97" name="Picture 96" descr="Insight Picture 96">
          <a:extLst>
            <a:ext uri="{FF2B5EF4-FFF2-40B4-BE49-F238E27FC236}">
              <a16:creationId xmlns:a16="http://schemas.microsoft.com/office/drawing/2014/main" id="{F1C8698D-A472-1407-4D7D-285F78A01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284083" y="41376600"/>
          <a:ext cx="2007394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62627</xdr:colOff>
      <xdr:row>49</xdr:row>
      <xdr:rowOff>60961</xdr:rowOff>
    </xdr:from>
    <xdr:to>
      <xdr:col>0</xdr:col>
      <xdr:colOff>2512933</xdr:colOff>
      <xdr:row>49</xdr:row>
      <xdr:rowOff>1089661</xdr:rowOff>
    </xdr:to>
    <xdr:pic>
      <xdr:nvPicPr>
        <xdr:cNvPr id="99" name="Picture 98" descr="Insight Picture 98">
          <a:extLst>
            <a:ext uri="{FF2B5EF4-FFF2-40B4-BE49-F238E27FC236}">
              <a16:creationId xmlns:a16="http://schemas.microsoft.com/office/drawing/2014/main" id="{DCD93257-0A0B-EDBF-790A-C1C5FFB8C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62627" y="42527221"/>
          <a:ext cx="2450306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159067</xdr:colOff>
      <xdr:row>50</xdr:row>
      <xdr:rowOff>62627</xdr:rowOff>
    </xdr:from>
    <xdr:to>
      <xdr:col>0</xdr:col>
      <xdr:colOff>2416492</xdr:colOff>
      <xdr:row>50</xdr:row>
      <xdr:rowOff>1141333</xdr:rowOff>
    </xdr:to>
    <xdr:pic>
      <xdr:nvPicPr>
        <xdr:cNvPr id="101" name="Picture 100" descr="Insight Picture 100">
          <a:extLst>
            <a:ext uri="{FF2B5EF4-FFF2-40B4-BE49-F238E27FC236}">
              <a16:creationId xmlns:a16="http://schemas.microsoft.com/office/drawing/2014/main" id="{6CF193E0-E70F-0B1F-2326-6619130D0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159067" y="43679507"/>
          <a:ext cx="2257425" cy="1078706"/>
        </a:xfrm>
        <a:prstGeom prst="rect">
          <a:avLst/>
        </a:prstGeom>
      </xdr:spPr>
    </xdr:pic>
    <xdr:clientData/>
  </xdr:twoCellAnchor>
  <xdr:twoCellAnchor editAs="oneCell">
    <xdr:from>
      <xdr:col>0</xdr:col>
      <xdr:colOff>705565</xdr:colOff>
      <xdr:row>51</xdr:row>
      <xdr:rowOff>61199</xdr:rowOff>
    </xdr:from>
    <xdr:to>
      <xdr:col>0</xdr:col>
      <xdr:colOff>1869996</xdr:colOff>
      <xdr:row>51</xdr:row>
      <xdr:rowOff>868443</xdr:rowOff>
    </xdr:to>
    <xdr:pic>
      <xdr:nvPicPr>
        <xdr:cNvPr id="103" name="Picture 102" descr="Insight Picture 102">
          <a:extLst>
            <a:ext uri="{FF2B5EF4-FFF2-40B4-BE49-F238E27FC236}">
              <a16:creationId xmlns:a16="http://schemas.microsoft.com/office/drawing/2014/main" id="{1306AF19-6EE1-ADA4-C568-8AA90367C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705565" y="44882039"/>
          <a:ext cx="1164431" cy="807244"/>
        </a:xfrm>
        <a:prstGeom prst="rect">
          <a:avLst/>
        </a:prstGeom>
      </xdr:spPr>
    </xdr:pic>
    <xdr:clientData/>
  </xdr:twoCellAnchor>
  <xdr:twoCellAnchor editAs="oneCell">
    <xdr:from>
      <xdr:col>0</xdr:col>
      <xdr:colOff>298371</xdr:colOff>
      <xdr:row>52</xdr:row>
      <xdr:rowOff>62150</xdr:rowOff>
    </xdr:from>
    <xdr:to>
      <xdr:col>0</xdr:col>
      <xdr:colOff>2277190</xdr:colOff>
      <xdr:row>52</xdr:row>
      <xdr:rowOff>897969</xdr:rowOff>
    </xdr:to>
    <xdr:pic>
      <xdr:nvPicPr>
        <xdr:cNvPr id="105" name="Picture 104" descr="Insight Picture 104">
          <a:extLst>
            <a:ext uri="{FF2B5EF4-FFF2-40B4-BE49-F238E27FC236}">
              <a16:creationId xmlns:a16="http://schemas.microsoft.com/office/drawing/2014/main" id="{C5F8DB82-2C35-5613-1F3C-3BA7AD946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298371" y="45812630"/>
          <a:ext cx="1978819" cy="835819"/>
        </a:xfrm>
        <a:prstGeom prst="rect">
          <a:avLst/>
        </a:prstGeom>
      </xdr:spPr>
    </xdr:pic>
    <xdr:clientData/>
  </xdr:twoCellAnchor>
  <xdr:twoCellAnchor editAs="oneCell">
    <xdr:from>
      <xdr:col>0</xdr:col>
      <xdr:colOff>598408</xdr:colOff>
      <xdr:row>53</xdr:row>
      <xdr:rowOff>60244</xdr:rowOff>
    </xdr:from>
    <xdr:to>
      <xdr:col>0</xdr:col>
      <xdr:colOff>1977152</xdr:colOff>
      <xdr:row>53</xdr:row>
      <xdr:rowOff>838913</xdr:rowOff>
    </xdr:to>
    <xdr:pic>
      <xdr:nvPicPr>
        <xdr:cNvPr id="107" name="Picture 106" descr="Insight Picture 106">
          <a:extLst>
            <a:ext uri="{FF2B5EF4-FFF2-40B4-BE49-F238E27FC236}">
              <a16:creationId xmlns:a16="http://schemas.microsoft.com/office/drawing/2014/main" id="{B34991E3-4B57-F86F-CDB7-8B748DE98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598408" y="46770844"/>
          <a:ext cx="1378744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680561</xdr:colOff>
      <xdr:row>54</xdr:row>
      <xdr:rowOff>63104</xdr:rowOff>
    </xdr:from>
    <xdr:to>
      <xdr:col>0</xdr:col>
      <xdr:colOff>1894999</xdr:colOff>
      <xdr:row>54</xdr:row>
      <xdr:rowOff>1156098</xdr:rowOff>
    </xdr:to>
    <xdr:pic>
      <xdr:nvPicPr>
        <xdr:cNvPr id="109" name="Picture 108" descr="Insight Picture 108">
          <a:extLst>
            <a:ext uri="{FF2B5EF4-FFF2-40B4-BE49-F238E27FC236}">
              <a16:creationId xmlns:a16="http://schemas.microsoft.com/office/drawing/2014/main" id="{7EE93BBA-3E07-683F-E39F-91418050D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680561" y="47672864"/>
          <a:ext cx="1214438" cy="1092994"/>
        </a:xfrm>
        <a:prstGeom prst="rect">
          <a:avLst/>
        </a:prstGeom>
      </xdr:spPr>
    </xdr:pic>
    <xdr:clientData/>
  </xdr:twoCellAnchor>
  <xdr:twoCellAnchor editAs="oneCell">
    <xdr:from>
      <xdr:col>0</xdr:col>
      <xdr:colOff>751999</xdr:colOff>
      <xdr:row>55</xdr:row>
      <xdr:rowOff>63578</xdr:rowOff>
    </xdr:from>
    <xdr:to>
      <xdr:col>0</xdr:col>
      <xdr:colOff>1823562</xdr:colOff>
      <xdr:row>55</xdr:row>
      <xdr:rowOff>942259</xdr:rowOff>
    </xdr:to>
    <xdr:pic>
      <xdr:nvPicPr>
        <xdr:cNvPr id="111" name="Picture 110" descr="Insight Picture 110">
          <a:extLst>
            <a:ext uri="{FF2B5EF4-FFF2-40B4-BE49-F238E27FC236}">
              <a16:creationId xmlns:a16="http://schemas.microsoft.com/office/drawing/2014/main" id="{FB3AEC9C-1A6C-0461-FB6C-F709F6322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751999" y="48892538"/>
          <a:ext cx="1071563" cy="878681"/>
        </a:xfrm>
        <a:prstGeom prst="rect">
          <a:avLst/>
        </a:prstGeom>
      </xdr:spPr>
    </xdr:pic>
    <xdr:clientData/>
  </xdr:twoCellAnchor>
  <xdr:twoCellAnchor editAs="oneCell">
    <xdr:from>
      <xdr:col>0</xdr:col>
      <xdr:colOff>480536</xdr:colOff>
      <xdr:row>56</xdr:row>
      <xdr:rowOff>63342</xdr:rowOff>
    </xdr:from>
    <xdr:to>
      <xdr:col>0</xdr:col>
      <xdr:colOff>2095024</xdr:colOff>
      <xdr:row>56</xdr:row>
      <xdr:rowOff>591980</xdr:rowOff>
    </xdr:to>
    <xdr:pic>
      <xdr:nvPicPr>
        <xdr:cNvPr id="113" name="Picture 112" descr="Insight Picture 112">
          <a:extLst>
            <a:ext uri="{FF2B5EF4-FFF2-40B4-BE49-F238E27FC236}">
              <a16:creationId xmlns:a16="http://schemas.microsoft.com/office/drawing/2014/main" id="{B15F10D6-0EB3-A4DB-CCB9-63A759592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480536" y="49898142"/>
          <a:ext cx="1614488" cy="528638"/>
        </a:xfrm>
        <a:prstGeom prst="rect">
          <a:avLst/>
        </a:prstGeom>
      </xdr:spPr>
    </xdr:pic>
    <xdr:clientData/>
  </xdr:twoCellAnchor>
  <xdr:twoCellAnchor editAs="oneCell">
    <xdr:from>
      <xdr:col>0</xdr:col>
      <xdr:colOff>598408</xdr:colOff>
      <xdr:row>57</xdr:row>
      <xdr:rowOff>60246</xdr:rowOff>
    </xdr:from>
    <xdr:to>
      <xdr:col>0</xdr:col>
      <xdr:colOff>1977152</xdr:colOff>
      <xdr:row>57</xdr:row>
      <xdr:rowOff>838915</xdr:rowOff>
    </xdr:to>
    <xdr:pic>
      <xdr:nvPicPr>
        <xdr:cNvPr id="115" name="Picture 114" descr="Insight Picture 114">
          <a:extLst>
            <a:ext uri="{FF2B5EF4-FFF2-40B4-BE49-F238E27FC236}">
              <a16:creationId xmlns:a16="http://schemas.microsoft.com/office/drawing/2014/main" id="{F0B51E4C-FAB5-183D-E5D1-F4A66D28B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598408" y="50550366"/>
          <a:ext cx="1378744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323373</xdr:colOff>
      <xdr:row>58</xdr:row>
      <xdr:rowOff>61437</xdr:rowOff>
    </xdr:from>
    <xdr:to>
      <xdr:col>0</xdr:col>
      <xdr:colOff>2252186</xdr:colOff>
      <xdr:row>58</xdr:row>
      <xdr:rowOff>875825</xdr:rowOff>
    </xdr:to>
    <xdr:pic>
      <xdr:nvPicPr>
        <xdr:cNvPr id="117" name="Picture 116" descr="Insight Picture 116">
          <a:extLst>
            <a:ext uri="{FF2B5EF4-FFF2-40B4-BE49-F238E27FC236}">
              <a16:creationId xmlns:a16="http://schemas.microsoft.com/office/drawing/2014/main" id="{4FDF1035-3D2B-2C1B-0673-7DC4E199D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323373" y="51450717"/>
          <a:ext cx="1928813" cy="814388"/>
        </a:xfrm>
        <a:prstGeom prst="rect">
          <a:avLst/>
        </a:prstGeom>
      </xdr:spPr>
    </xdr:pic>
    <xdr:clientData/>
  </xdr:twoCellAnchor>
  <xdr:twoCellAnchor editAs="oneCell">
    <xdr:from>
      <xdr:col>0</xdr:col>
      <xdr:colOff>751999</xdr:colOff>
      <xdr:row>59</xdr:row>
      <xdr:rowOff>61673</xdr:rowOff>
    </xdr:from>
    <xdr:to>
      <xdr:col>0</xdr:col>
      <xdr:colOff>1823562</xdr:colOff>
      <xdr:row>59</xdr:row>
      <xdr:rowOff>768904</xdr:rowOff>
    </xdr:to>
    <xdr:pic>
      <xdr:nvPicPr>
        <xdr:cNvPr id="119" name="Picture 118" descr="Insight Picture 118">
          <a:extLst>
            <a:ext uri="{FF2B5EF4-FFF2-40B4-BE49-F238E27FC236}">
              <a16:creationId xmlns:a16="http://schemas.microsoft.com/office/drawing/2014/main" id="{3E89491C-F219-A9EF-526A-061BFD1DC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751999" y="52388213"/>
          <a:ext cx="1071563" cy="707231"/>
        </a:xfrm>
        <a:prstGeom prst="rect">
          <a:avLst/>
        </a:prstGeom>
      </xdr:spPr>
    </xdr:pic>
    <xdr:clientData/>
  </xdr:twoCellAnchor>
  <xdr:twoCellAnchor editAs="oneCell">
    <xdr:from>
      <xdr:col>0</xdr:col>
      <xdr:colOff>751999</xdr:colOff>
      <xdr:row>60</xdr:row>
      <xdr:rowOff>63582</xdr:rowOff>
    </xdr:from>
    <xdr:to>
      <xdr:col>0</xdr:col>
      <xdr:colOff>1823562</xdr:colOff>
      <xdr:row>60</xdr:row>
      <xdr:rowOff>599363</xdr:rowOff>
    </xdr:to>
    <xdr:pic>
      <xdr:nvPicPr>
        <xdr:cNvPr id="121" name="Picture 120" descr="Insight Picture 120">
          <a:extLst>
            <a:ext uri="{FF2B5EF4-FFF2-40B4-BE49-F238E27FC236}">
              <a16:creationId xmlns:a16="http://schemas.microsoft.com/office/drawing/2014/main" id="{499A22A7-3307-B6E5-F870-F340CFE07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751999" y="53220702"/>
          <a:ext cx="1071563" cy="535781"/>
        </a:xfrm>
        <a:prstGeom prst="rect">
          <a:avLst/>
        </a:prstGeom>
      </xdr:spPr>
    </xdr:pic>
    <xdr:clientData/>
  </xdr:twoCellAnchor>
  <xdr:twoCellAnchor editAs="oneCell">
    <xdr:from>
      <xdr:col>0</xdr:col>
      <xdr:colOff>816293</xdr:colOff>
      <xdr:row>61</xdr:row>
      <xdr:rowOff>60961</xdr:rowOff>
    </xdr:from>
    <xdr:to>
      <xdr:col>0</xdr:col>
      <xdr:colOff>1759268</xdr:colOff>
      <xdr:row>61</xdr:row>
      <xdr:rowOff>746761</xdr:rowOff>
    </xdr:to>
    <xdr:pic>
      <xdr:nvPicPr>
        <xdr:cNvPr id="123" name="Picture 122" descr="Insight Picture 122">
          <a:extLst>
            <a:ext uri="{FF2B5EF4-FFF2-40B4-BE49-F238E27FC236}">
              <a16:creationId xmlns:a16="http://schemas.microsoft.com/office/drawing/2014/main" id="{D5C5F7F1-5405-72D3-E1B6-7D312C9AD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816293" y="53881021"/>
          <a:ext cx="942975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830580</xdr:colOff>
      <xdr:row>62</xdr:row>
      <xdr:rowOff>61198</xdr:rowOff>
    </xdr:from>
    <xdr:to>
      <xdr:col>0</xdr:col>
      <xdr:colOff>1744980</xdr:colOff>
      <xdr:row>62</xdr:row>
      <xdr:rowOff>754142</xdr:rowOff>
    </xdr:to>
    <xdr:pic>
      <xdr:nvPicPr>
        <xdr:cNvPr id="125" name="Picture 124" descr="Insight Picture 124">
          <a:extLst>
            <a:ext uri="{FF2B5EF4-FFF2-40B4-BE49-F238E27FC236}">
              <a16:creationId xmlns:a16="http://schemas.microsoft.com/office/drawing/2014/main" id="{B9C491B9-E0BF-B4DD-B3B1-62672F247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830580" y="54688978"/>
          <a:ext cx="914400" cy="692944"/>
        </a:xfrm>
        <a:prstGeom prst="rect">
          <a:avLst/>
        </a:prstGeom>
      </xdr:spPr>
    </xdr:pic>
    <xdr:clientData/>
  </xdr:twoCellAnchor>
  <xdr:twoCellAnchor editAs="oneCell">
    <xdr:from>
      <xdr:col>0</xdr:col>
      <xdr:colOff>680561</xdr:colOff>
      <xdr:row>63</xdr:row>
      <xdr:rowOff>61201</xdr:rowOff>
    </xdr:from>
    <xdr:to>
      <xdr:col>0</xdr:col>
      <xdr:colOff>1894999</xdr:colOff>
      <xdr:row>63</xdr:row>
      <xdr:rowOff>754145</xdr:rowOff>
    </xdr:to>
    <xdr:pic>
      <xdr:nvPicPr>
        <xdr:cNvPr id="127" name="Picture 126" descr="Insight Picture 126">
          <a:extLst>
            <a:ext uri="{FF2B5EF4-FFF2-40B4-BE49-F238E27FC236}">
              <a16:creationId xmlns:a16="http://schemas.microsoft.com/office/drawing/2014/main" id="{657ED878-94E6-25B1-DC19-C7A24004E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680561" y="55504321"/>
          <a:ext cx="1214438" cy="692944"/>
        </a:xfrm>
        <a:prstGeom prst="rect">
          <a:avLst/>
        </a:prstGeom>
      </xdr:spPr>
    </xdr:pic>
    <xdr:clientData/>
  </xdr:twoCellAnchor>
  <xdr:twoCellAnchor editAs="oneCell">
    <xdr:from>
      <xdr:col>0</xdr:col>
      <xdr:colOff>659130</xdr:colOff>
      <xdr:row>64</xdr:row>
      <xdr:rowOff>61910</xdr:rowOff>
    </xdr:from>
    <xdr:to>
      <xdr:col>0</xdr:col>
      <xdr:colOff>1916430</xdr:colOff>
      <xdr:row>64</xdr:row>
      <xdr:rowOff>776285</xdr:rowOff>
    </xdr:to>
    <xdr:pic>
      <xdr:nvPicPr>
        <xdr:cNvPr id="129" name="Picture 128" descr="Insight Picture 128">
          <a:extLst>
            <a:ext uri="{FF2B5EF4-FFF2-40B4-BE49-F238E27FC236}">
              <a16:creationId xmlns:a16="http://schemas.microsoft.com/office/drawing/2014/main" id="{3854C48F-CAA3-7E30-0923-E2526A824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659130" y="56320370"/>
          <a:ext cx="1257300" cy="714375"/>
        </a:xfrm>
        <a:prstGeom prst="rect">
          <a:avLst/>
        </a:prstGeom>
      </xdr:spPr>
    </xdr:pic>
    <xdr:clientData/>
  </xdr:twoCellAnchor>
  <xdr:twoCellAnchor editAs="oneCell">
    <xdr:from>
      <xdr:col>0</xdr:col>
      <xdr:colOff>509111</xdr:colOff>
      <xdr:row>65</xdr:row>
      <xdr:rowOff>63342</xdr:rowOff>
    </xdr:from>
    <xdr:to>
      <xdr:col>0</xdr:col>
      <xdr:colOff>2066449</xdr:colOff>
      <xdr:row>65</xdr:row>
      <xdr:rowOff>820580</xdr:rowOff>
    </xdr:to>
    <xdr:pic>
      <xdr:nvPicPr>
        <xdr:cNvPr id="131" name="Picture 130" descr="Insight Picture 130">
          <a:extLst>
            <a:ext uri="{FF2B5EF4-FFF2-40B4-BE49-F238E27FC236}">
              <a16:creationId xmlns:a16="http://schemas.microsoft.com/office/drawing/2014/main" id="{6F29780D-C83A-1B47-FDDA-117998EF4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509111" y="57160002"/>
          <a:ext cx="1557338" cy="757238"/>
        </a:xfrm>
        <a:prstGeom prst="rect">
          <a:avLst/>
        </a:prstGeom>
      </xdr:spPr>
    </xdr:pic>
    <xdr:clientData/>
  </xdr:twoCellAnchor>
  <xdr:twoCellAnchor editAs="oneCell">
    <xdr:from>
      <xdr:col>0</xdr:col>
      <xdr:colOff>873443</xdr:colOff>
      <xdr:row>66</xdr:row>
      <xdr:rowOff>61911</xdr:rowOff>
    </xdr:from>
    <xdr:to>
      <xdr:col>0</xdr:col>
      <xdr:colOff>1702118</xdr:colOff>
      <xdr:row>66</xdr:row>
      <xdr:rowOff>661986</xdr:rowOff>
    </xdr:to>
    <xdr:pic>
      <xdr:nvPicPr>
        <xdr:cNvPr id="133" name="Picture 132" descr="Insight Picture 132">
          <a:extLst>
            <a:ext uri="{FF2B5EF4-FFF2-40B4-BE49-F238E27FC236}">
              <a16:creationId xmlns:a16="http://schemas.microsoft.com/office/drawing/2014/main" id="{857297D0-433B-4F79-76DF-10CEC67A5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873443" y="58042491"/>
          <a:ext cx="82867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473393</xdr:colOff>
      <xdr:row>67</xdr:row>
      <xdr:rowOff>63579</xdr:rowOff>
    </xdr:from>
    <xdr:to>
      <xdr:col>0</xdr:col>
      <xdr:colOff>2102168</xdr:colOff>
      <xdr:row>67</xdr:row>
      <xdr:rowOff>599360</xdr:rowOff>
    </xdr:to>
    <xdr:pic>
      <xdr:nvPicPr>
        <xdr:cNvPr id="135" name="Picture 134" descr="Insight Picture 134">
          <a:extLst>
            <a:ext uri="{FF2B5EF4-FFF2-40B4-BE49-F238E27FC236}">
              <a16:creationId xmlns:a16="http://schemas.microsoft.com/office/drawing/2014/main" id="{9650F2DA-25B4-A7F7-15B5-634230FE6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473393" y="58768059"/>
          <a:ext cx="1628775" cy="535781"/>
        </a:xfrm>
        <a:prstGeom prst="rect">
          <a:avLst/>
        </a:prstGeom>
      </xdr:spPr>
    </xdr:pic>
    <xdr:clientData/>
  </xdr:twoCellAnchor>
  <xdr:twoCellAnchor editAs="oneCell">
    <xdr:from>
      <xdr:col>0</xdr:col>
      <xdr:colOff>498395</xdr:colOff>
      <xdr:row>68</xdr:row>
      <xdr:rowOff>63818</xdr:rowOff>
    </xdr:from>
    <xdr:to>
      <xdr:col>0</xdr:col>
      <xdr:colOff>2077164</xdr:colOff>
      <xdr:row>68</xdr:row>
      <xdr:rowOff>835343</xdr:rowOff>
    </xdr:to>
    <xdr:pic>
      <xdr:nvPicPr>
        <xdr:cNvPr id="137" name="Picture 136" descr="Insight Picture 136">
          <a:extLst>
            <a:ext uri="{FF2B5EF4-FFF2-40B4-BE49-F238E27FC236}">
              <a16:creationId xmlns:a16="http://schemas.microsoft.com/office/drawing/2014/main" id="{EF6A68D8-6346-8411-3A09-DEC42E0C1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498395" y="59431238"/>
          <a:ext cx="1578769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759143</xdr:colOff>
      <xdr:row>69</xdr:row>
      <xdr:rowOff>61676</xdr:rowOff>
    </xdr:from>
    <xdr:to>
      <xdr:col>0</xdr:col>
      <xdr:colOff>1816418</xdr:colOff>
      <xdr:row>69</xdr:row>
      <xdr:rowOff>654607</xdr:rowOff>
    </xdr:to>
    <xdr:pic>
      <xdr:nvPicPr>
        <xdr:cNvPr id="139" name="Picture 138" descr="Insight Picture 138">
          <a:extLst>
            <a:ext uri="{FF2B5EF4-FFF2-40B4-BE49-F238E27FC236}">
              <a16:creationId xmlns:a16="http://schemas.microsoft.com/office/drawing/2014/main" id="{47A59D89-A35A-CA45-E454-1A535ECA0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759143" y="60328256"/>
          <a:ext cx="1057275" cy="592931"/>
        </a:xfrm>
        <a:prstGeom prst="rect">
          <a:avLst/>
        </a:prstGeom>
      </xdr:spPr>
    </xdr:pic>
    <xdr:clientData/>
  </xdr:twoCellAnchor>
  <xdr:twoCellAnchor editAs="oneCell">
    <xdr:from>
      <xdr:col>0</xdr:col>
      <xdr:colOff>609124</xdr:colOff>
      <xdr:row>70</xdr:row>
      <xdr:rowOff>63578</xdr:rowOff>
    </xdr:from>
    <xdr:to>
      <xdr:col>0</xdr:col>
      <xdr:colOff>1966437</xdr:colOff>
      <xdr:row>70</xdr:row>
      <xdr:rowOff>827959</xdr:rowOff>
    </xdr:to>
    <xdr:pic>
      <xdr:nvPicPr>
        <xdr:cNvPr id="141" name="Picture 140" descr="Insight Picture 140">
          <a:extLst>
            <a:ext uri="{FF2B5EF4-FFF2-40B4-BE49-F238E27FC236}">
              <a16:creationId xmlns:a16="http://schemas.microsoft.com/office/drawing/2014/main" id="{3C463E39-1D5E-1EB9-E570-DC396120A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609124" y="61046438"/>
          <a:ext cx="1357313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680561</xdr:colOff>
      <xdr:row>71</xdr:row>
      <xdr:rowOff>61913</xdr:rowOff>
    </xdr:from>
    <xdr:to>
      <xdr:col>0</xdr:col>
      <xdr:colOff>1894999</xdr:colOff>
      <xdr:row>71</xdr:row>
      <xdr:rowOff>776288</xdr:rowOff>
    </xdr:to>
    <xdr:pic>
      <xdr:nvPicPr>
        <xdr:cNvPr id="143" name="Picture 142" descr="Insight Picture 142">
          <a:extLst>
            <a:ext uri="{FF2B5EF4-FFF2-40B4-BE49-F238E27FC236}">
              <a16:creationId xmlns:a16="http://schemas.microsoft.com/office/drawing/2014/main" id="{2B75C99C-8AF6-F78F-9DC7-D186C787E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680561" y="61936313"/>
          <a:ext cx="1214438" cy="714375"/>
        </a:xfrm>
        <a:prstGeom prst="rect">
          <a:avLst/>
        </a:prstGeom>
      </xdr:spPr>
    </xdr:pic>
    <xdr:clientData/>
  </xdr:twoCellAnchor>
  <xdr:twoCellAnchor editAs="oneCell">
    <xdr:from>
      <xdr:col>0</xdr:col>
      <xdr:colOff>659130</xdr:colOff>
      <xdr:row>72</xdr:row>
      <xdr:rowOff>60244</xdr:rowOff>
    </xdr:from>
    <xdr:to>
      <xdr:col>0</xdr:col>
      <xdr:colOff>1916430</xdr:colOff>
      <xdr:row>72</xdr:row>
      <xdr:rowOff>838913</xdr:rowOff>
    </xdr:to>
    <xdr:pic>
      <xdr:nvPicPr>
        <xdr:cNvPr id="145" name="Picture 144" descr="Insight Picture 144">
          <a:extLst>
            <a:ext uri="{FF2B5EF4-FFF2-40B4-BE49-F238E27FC236}">
              <a16:creationId xmlns:a16="http://schemas.microsoft.com/office/drawing/2014/main" id="{B37F3F89-CF3A-21E1-55DF-DEB7734F7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659130" y="62772844"/>
          <a:ext cx="1257300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798433</xdr:colOff>
      <xdr:row>73</xdr:row>
      <xdr:rowOff>62388</xdr:rowOff>
    </xdr:from>
    <xdr:to>
      <xdr:col>0</xdr:col>
      <xdr:colOff>1777127</xdr:colOff>
      <xdr:row>73</xdr:row>
      <xdr:rowOff>1133951</xdr:rowOff>
    </xdr:to>
    <xdr:pic>
      <xdr:nvPicPr>
        <xdr:cNvPr id="147" name="Picture 146" descr="Insight Picture 146">
          <a:extLst>
            <a:ext uri="{FF2B5EF4-FFF2-40B4-BE49-F238E27FC236}">
              <a16:creationId xmlns:a16="http://schemas.microsoft.com/office/drawing/2014/main" id="{DFAB19BA-3E0A-72BD-3402-EDC10E91D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798433" y="63674148"/>
          <a:ext cx="978694" cy="1071563"/>
        </a:xfrm>
        <a:prstGeom prst="rect">
          <a:avLst/>
        </a:prstGeom>
      </xdr:spPr>
    </xdr:pic>
    <xdr:clientData/>
  </xdr:twoCellAnchor>
  <xdr:twoCellAnchor editAs="oneCell">
    <xdr:from>
      <xdr:col>0</xdr:col>
      <xdr:colOff>419814</xdr:colOff>
      <xdr:row>74</xdr:row>
      <xdr:rowOff>60244</xdr:rowOff>
    </xdr:from>
    <xdr:to>
      <xdr:col>0</xdr:col>
      <xdr:colOff>2155745</xdr:colOff>
      <xdr:row>74</xdr:row>
      <xdr:rowOff>838913</xdr:rowOff>
    </xdr:to>
    <xdr:pic>
      <xdr:nvPicPr>
        <xdr:cNvPr id="149" name="Picture 148" descr="Insight Picture 148">
          <a:extLst>
            <a:ext uri="{FF2B5EF4-FFF2-40B4-BE49-F238E27FC236}">
              <a16:creationId xmlns:a16="http://schemas.microsoft.com/office/drawing/2014/main" id="{18B36269-42AE-C086-B334-464D557D0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419814" y="64868344"/>
          <a:ext cx="1735931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637699</xdr:colOff>
      <xdr:row>75</xdr:row>
      <xdr:rowOff>63820</xdr:rowOff>
    </xdr:from>
    <xdr:to>
      <xdr:col>0</xdr:col>
      <xdr:colOff>1937862</xdr:colOff>
      <xdr:row>75</xdr:row>
      <xdr:rowOff>835345</xdr:rowOff>
    </xdr:to>
    <xdr:pic>
      <xdr:nvPicPr>
        <xdr:cNvPr id="151" name="Picture 150" descr="Insight Picture 150">
          <a:extLst>
            <a:ext uri="{FF2B5EF4-FFF2-40B4-BE49-F238E27FC236}">
              <a16:creationId xmlns:a16="http://schemas.microsoft.com/office/drawing/2014/main" id="{04A27C0E-082C-7C05-E261-7A008D445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637699" y="65771080"/>
          <a:ext cx="1300163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730568</xdr:colOff>
      <xdr:row>76</xdr:row>
      <xdr:rowOff>61201</xdr:rowOff>
    </xdr:from>
    <xdr:to>
      <xdr:col>0</xdr:col>
      <xdr:colOff>1844993</xdr:colOff>
      <xdr:row>76</xdr:row>
      <xdr:rowOff>754145</xdr:rowOff>
    </xdr:to>
    <xdr:pic>
      <xdr:nvPicPr>
        <xdr:cNvPr id="153" name="Picture 152" descr="Insight Picture 152">
          <a:extLst>
            <a:ext uri="{FF2B5EF4-FFF2-40B4-BE49-F238E27FC236}">
              <a16:creationId xmlns:a16="http://schemas.microsoft.com/office/drawing/2014/main" id="{E076D31D-8C20-98CF-F353-129FD5444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730568" y="66667621"/>
          <a:ext cx="1114425" cy="692944"/>
        </a:xfrm>
        <a:prstGeom prst="rect">
          <a:avLst/>
        </a:prstGeom>
      </xdr:spPr>
    </xdr:pic>
    <xdr:clientData/>
  </xdr:twoCellAnchor>
  <xdr:twoCellAnchor editAs="oneCell">
    <xdr:from>
      <xdr:col>0</xdr:col>
      <xdr:colOff>701993</xdr:colOff>
      <xdr:row>77</xdr:row>
      <xdr:rowOff>63101</xdr:rowOff>
    </xdr:from>
    <xdr:to>
      <xdr:col>0</xdr:col>
      <xdr:colOff>1873568</xdr:colOff>
      <xdr:row>77</xdr:row>
      <xdr:rowOff>813195</xdr:rowOff>
    </xdr:to>
    <xdr:pic>
      <xdr:nvPicPr>
        <xdr:cNvPr id="155" name="Picture 154" descr="Insight Picture 154">
          <a:extLst>
            <a:ext uri="{FF2B5EF4-FFF2-40B4-BE49-F238E27FC236}">
              <a16:creationId xmlns:a16="http://schemas.microsoft.com/office/drawing/2014/main" id="{97783B1B-7EC5-5067-D565-74981E940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701993" y="67484861"/>
          <a:ext cx="1171575" cy="750094"/>
        </a:xfrm>
        <a:prstGeom prst="rect">
          <a:avLst/>
        </a:prstGeom>
      </xdr:spPr>
    </xdr:pic>
    <xdr:clientData/>
  </xdr:twoCellAnchor>
  <xdr:twoCellAnchor editAs="oneCell">
    <xdr:from>
      <xdr:col>0</xdr:col>
      <xdr:colOff>366236</xdr:colOff>
      <xdr:row>78</xdr:row>
      <xdr:rowOff>61197</xdr:rowOff>
    </xdr:from>
    <xdr:to>
      <xdr:col>0</xdr:col>
      <xdr:colOff>2209324</xdr:colOff>
      <xdr:row>78</xdr:row>
      <xdr:rowOff>639841</xdr:rowOff>
    </xdr:to>
    <xdr:pic>
      <xdr:nvPicPr>
        <xdr:cNvPr id="157" name="Picture 156" descr="Insight Picture 156">
          <a:extLst>
            <a:ext uri="{FF2B5EF4-FFF2-40B4-BE49-F238E27FC236}">
              <a16:creationId xmlns:a16="http://schemas.microsoft.com/office/drawing/2014/main" id="{8A4D610D-0934-63B3-9549-0D6DBCD4A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366236" y="68359257"/>
          <a:ext cx="1843088" cy="578644"/>
        </a:xfrm>
        <a:prstGeom prst="rect">
          <a:avLst/>
        </a:prstGeom>
      </xdr:spPr>
    </xdr:pic>
    <xdr:clientData/>
  </xdr:twoCellAnchor>
  <xdr:twoCellAnchor editAs="oneCell">
    <xdr:from>
      <xdr:col>0</xdr:col>
      <xdr:colOff>719852</xdr:colOff>
      <xdr:row>79</xdr:row>
      <xdr:rowOff>60244</xdr:rowOff>
    </xdr:from>
    <xdr:to>
      <xdr:col>0</xdr:col>
      <xdr:colOff>1855708</xdr:colOff>
      <xdr:row>79</xdr:row>
      <xdr:rowOff>838913</xdr:rowOff>
    </xdr:to>
    <xdr:pic>
      <xdr:nvPicPr>
        <xdr:cNvPr id="159" name="Picture 158" descr="Insight Picture 158">
          <a:extLst>
            <a:ext uri="{FF2B5EF4-FFF2-40B4-BE49-F238E27FC236}">
              <a16:creationId xmlns:a16="http://schemas.microsoft.com/office/drawing/2014/main" id="{1446189E-9AC3-24DE-D187-5ACA5D0EE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719852" y="69059344"/>
          <a:ext cx="1135856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491252</xdr:colOff>
      <xdr:row>80</xdr:row>
      <xdr:rowOff>60719</xdr:rowOff>
    </xdr:from>
    <xdr:to>
      <xdr:col>0</xdr:col>
      <xdr:colOff>2084308</xdr:colOff>
      <xdr:row>80</xdr:row>
      <xdr:rowOff>739375</xdr:rowOff>
    </xdr:to>
    <xdr:pic>
      <xdr:nvPicPr>
        <xdr:cNvPr id="161" name="Picture 160" descr="Insight Picture 160">
          <a:extLst>
            <a:ext uri="{FF2B5EF4-FFF2-40B4-BE49-F238E27FC236}">
              <a16:creationId xmlns:a16="http://schemas.microsoft.com/office/drawing/2014/main" id="{59D2EC10-6BC1-A157-2E55-53BA780CA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491252" y="69958979"/>
          <a:ext cx="1593056" cy="678656"/>
        </a:xfrm>
        <a:prstGeom prst="rect">
          <a:avLst/>
        </a:prstGeom>
      </xdr:spPr>
    </xdr:pic>
    <xdr:clientData/>
  </xdr:twoCellAnchor>
  <xdr:twoCellAnchor editAs="oneCell">
    <xdr:from>
      <xdr:col>0</xdr:col>
      <xdr:colOff>548402</xdr:colOff>
      <xdr:row>81</xdr:row>
      <xdr:rowOff>60248</xdr:rowOff>
    </xdr:from>
    <xdr:to>
      <xdr:col>0</xdr:col>
      <xdr:colOff>2027158</xdr:colOff>
      <xdr:row>81</xdr:row>
      <xdr:rowOff>838917</xdr:rowOff>
    </xdr:to>
    <xdr:pic>
      <xdr:nvPicPr>
        <xdr:cNvPr id="163" name="Picture 162" descr="Insight Picture 162">
          <a:extLst>
            <a:ext uri="{FF2B5EF4-FFF2-40B4-BE49-F238E27FC236}">
              <a16:creationId xmlns:a16="http://schemas.microsoft.com/office/drawing/2014/main" id="{BCC102EE-8F16-B5C3-49E3-92E20CAB3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548402" y="70758608"/>
          <a:ext cx="1478756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787718</xdr:colOff>
      <xdr:row>82</xdr:row>
      <xdr:rowOff>61672</xdr:rowOff>
    </xdr:from>
    <xdr:to>
      <xdr:col>0</xdr:col>
      <xdr:colOff>1787843</xdr:colOff>
      <xdr:row>82</xdr:row>
      <xdr:rowOff>997503</xdr:rowOff>
    </xdr:to>
    <xdr:pic>
      <xdr:nvPicPr>
        <xdr:cNvPr id="165" name="Picture 164" descr="Insight Picture 164">
          <a:extLst>
            <a:ext uri="{FF2B5EF4-FFF2-40B4-BE49-F238E27FC236}">
              <a16:creationId xmlns:a16="http://schemas.microsoft.com/office/drawing/2014/main" id="{FC0E8556-3D74-93EE-727D-F88E5B405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787718" y="71659192"/>
          <a:ext cx="1000125" cy="935831"/>
        </a:xfrm>
        <a:prstGeom prst="rect">
          <a:avLst/>
        </a:prstGeom>
      </xdr:spPr>
    </xdr:pic>
    <xdr:clientData/>
  </xdr:twoCellAnchor>
  <xdr:twoCellAnchor editAs="oneCell">
    <xdr:from>
      <xdr:col>0</xdr:col>
      <xdr:colOff>684133</xdr:colOff>
      <xdr:row>83</xdr:row>
      <xdr:rowOff>63339</xdr:rowOff>
    </xdr:from>
    <xdr:to>
      <xdr:col>0</xdr:col>
      <xdr:colOff>1891427</xdr:colOff>
      <xdr:row>83</xdr:row>
      <xdr:rowOff>591977</xdr:rowOff>
    </xdr:to>
    <xdr:pic>
      <xdr:nvPicPr>
        <xdr:cNvPr id="167" name="Picture 166" descr="Insight Picture 166">
          <a:extLst>
            <a:ext uri="{FF2B5EF4-FFF2-40B4-BE49-F238E27FC236}">
              <a16:creationId xmlns:a16="http://schemas.microsoft.com/office/drawing/2014/main" id="{72A2684E-618E-CC08-B2B8-68198F27D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684133" y="72720039"/>
          <a:ext cx="1207294" cy="528638"/>
        </a:xfrm>
        <a:prstGeom prst="rect">
          <a:avLst/>
        </a:prstGeom>
      </xdr:spPr>
    </xdr:pic>
    <xdr:clientData/>
  </xdr:twoCellAnchor>
  <xdr:twoCellAnchor editAs="oneCell">
    <xdr:from>
      <xdr:col>0</xdr:col>
      <xdr:colOff>562690</xdr:colOff>
      <xdr:row>84</xdr:row>
      <xdr:rowOff>61914</xdr:rowOff>
    </xdr:from>
    <xdr:to>
      <xdr:col>0</xdr:col>
      <xdr:colOff>2012871</xdr:colOff>
      <xdr:row>84</xdr:row>
      <xdr:rowOff>890589</xdr:rowOff>
    </xdr:to>
    <xdr:pic>
      <xdr:nvPicPr>
        <xdr:cNvPr id="169" name="Picture 168" descr="Insight Picture 168">
          <a:extLst>
            <a:ext uri="{FF2B5EF4-FFF2-40B4-BE49-F238E27FC236}">
              <a16:creationId xmlns:a16="http://schemas.microsoft.com/office/drawing/2014/main" id="{68771075-24CE-4B99-8189-F43D8A61D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562690" y="73373934"/>
          <a:ext cx="1450181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519827</xdr:colOff>
      <xdr:row>85</xdr:row>
      <xdr:rowOff>60481</xdr:rowOff>
    </xdr:from>
    <xdr:to>
      <xdr:col>0</xdr:col>
      <xdr:colOff>2055733</xdr:colOff>
      <xdr:row>85</xdr:row>
      <xdr:rowOff>960594</xdr:rowOff>
    </xdr:to>
    <xdr:pic>
      <xdr:nvPicPr>
        <xdr:cNvPr id="171" name="Picture 170" descr="Insight Picture 170">
          <a:extLst>
            <a:ext uri="{FF2B5EF4-FFF2-40B4-BE49-F238E27FC236}">
              <a16:creationId xmlns:a16="http://schemas.microsoft.com/office/drawing/2014/main" id="{A7439904-2E6D-794F-DB1F-A3725976B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519827" y="74325001"/>
          <a:ext cx="1535906" cy="900113"/>
        </a:xfrm>
        <a:prstGeom prst="rect">
          <a:avLst/>
        </a:prstGeom>
      </xdr:spPr>
    </xdr:pic>
    <xdr:clientData/>
  </xdr:twoCellAnchor>
  <xdr:twoCellAnchor editAs="oneCell">
    <xdr:from>
      <xdr:col>0</xdr:col>
      <xdr:colOff>655558</xdr:colOff>
      <xdr:row>86</xdr:row>
      <xdr:rowOff>61677</xdr:rowOff>
    </xdr:from>
    <xdr:to>
      <xdr:col>0</xdr:col>
      <xdr:colOff>1920002</xdr:colOff>
      <xdr:row>86</xdr:row>
      <xdr:rowOff>540308</xdr:rowOff>
    </xdr:to>
    <xdr:pic>
      <xdr:nvPicPr>
        <xdr:cNvPr id="173" name="Picture 172" descr="Insight Picture 172">
          <a:extLst>
            <a:ext uri="{FF2B5EF4-FFF2-40B4-BE49-F238E27FC236}">
              <a16:creationId xmlns:a16="http://schemas.microsoft.com/office/drawing/2014/main" id="{08EB2966-02D0-3B91-0289-79518DFDB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655558" y="75347277"/>
          <a:ext cx="1264444" cy="478631"/>
        </a:xfrm>
        <a:prstGeom prst="rect">
          <a:avLst/>
        </a:prstGeom>
      </xdr:spPr>
    </xdr:pic>
    <xdr:clientData/>
  </xdr:twoCellAnchor>
  <xdr:twoCellAnchor editAs="oneCell">
    <xdr:from>
      <xdr:col>0</xdr:col>
      <xdr:colOff>651986</xdr:colOff>
      <xdr:row>87</xdr:row>
      <xdr:rowOff>60962</xdr:rowOff>
    </xdr:from>
    <xdr:to>
      <xdr:col>0</xdr:col>
      <xdr:colOff>1923574</xdr:colOff>
      <xdr:row>87</xdr:row>
      <xdr:rowOff>861062</xdr:rowOff>
    </xdr:to>
    <xdr:pic>
      <xdr:nvPicPr>
        <xdr:cNvPr id="175" name="Picture 174" descr="Insight Picture 174">
          <a:extLst>
            <a:ext uri="{FF2B5EF4-FFF2-40B4-BE49-F238E27FC236}">
              <a16:creationId xmlns:a16="http://schemas.microsoft.com/office/drawing/2014/main" id="{9480570F-BA74-DC03-3D64-066D88F41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651986" y="75948542"/>
          <a:ext cx="1271588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576977</xdr:colOff>
      <xdr:row>88</xdr:row>
      <xdr:rowOff>62867</xdr:rowOff>
    </xdr:from>
    <xdr:to>
      <xdr:col>0</xdr:col>
      <xdr:colOff>1998583</xdr:colOff>
      <xdr:row>88</xdr:row>
      <xdr:rowOff>920117</xdr:rowOff>
    </xdr:to>
    <xdr:pic>
      <xdr:nvPicPr>
        <xdr:cNvPr id="177" name="Picture 176" descr="Insight Picture 176">
          <a:extLst>
            <a:ext uri="{FF2B5EF4-FFF2-40B4-BE49-F238E27FC236}">
              <a16:creationId xmlns:a16="http://schemas.microsoft.com/office/drawing/2014/main" id="{9473EF80-68E7-A10A-5150-558518B56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576977" y="76872467"/>
          <a:ext cx="1421606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466248</xdr:colOff>
      <xdr:row>89</xdr:row>
      <xdr:rowOff>63579</xdr:rowOff>
    </xdr:from>
    <xdr:to>
      <xdr:col>0</xdr:col>
      <xdr:colOff>2109311</xdr:colOff>
      <xdr:row>89</xdr:row>
      <xdr:rowOff>713660</xdr:rowOff>
    </xdr:to>
    <xdr:pic>
      <xdr:nvPicPr>
        <xdr:cNvPr id="179" name="Picture 178" descr="Insight Picture 178">
          <a:extLst>
            <a:ext uri="{FF2B5EF4-FFF2-40B4-BE49-F238E27FC236}">
              <a16:creationId xmlns:a16="http://schemas.microsoft.com/office/drawing/2014/main" id="{41F7E26D-973E-8B34-3028-BD8AF4DC1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466248" y="77856159"/>
          <a:ext cx="1643063" cy="650081"/>
        </a:xfrm>
        <a:prstGeom prst="rect">
          <a:avLst/>
        </a:prstGeom>
      </xdr:spPr>
    </xdr:pic>
    <xdr:clientData/>
  </xdr:twoCellAnchor>
  <xdr:twoCellAnchor editAs="oneCell">
    <xdr:from>
      <xdr:col>0</xdr:col>
      <xdr:colOff>716280</xdr:colOff>
      <xdr:row>90</xdr:row>
      <xdr:rowOff>61914</xdr:rowOff>
    </xdr:from>
    <xdr:to>
      <xdr:col>0</xdr:col>
      <xdr:colOff>1859280</xdr:colOff>
      <xdr:row>90</xdr:row>
      <xdr:rowOff>890589</xdr:rowOff>
    </xdr:to>
    <xdr:pic>
      <xdr:nvPicPr>
        <xdr:cNvPr id="181" name="Picture 180" descr="Insight Picture 180">
          <a:extLst>
            <a:ext uri="{FF2B5EF4-FFF2-40B4-BE49-F238E27FC236}">
              <a16:creationId xmlns:a16="http://schemas.microsoft.com/office/drawing/2014/main" id="{E2A999D6-4C31-A605-E1CA-CB6380186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716280" y="78631734"/>
          <a:ext cx="1143000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705565</xdr:colOff>
      <xdr:row>91</xdr:row>
      <xdr:rowOff>60959</xdr:rowOff>
    </xdr:from>
    <xdr:to>
      <xdr:col>0</xdr:col>
      <xdr:colOff>1869996</xdr:colOff>
      <xdr:row>91</xdr:row>
      <xdr:rowOff>1089659</xdr:rowOff>
    </xdr:to>
    <xdr:pic>
      <xdr:nvPicPr>
        <xdr:cNvPr id="183" name="Picture 182" descr="Insight Picture 182">
          <a:extLst>
            <a:ext uri="{FF2B5EF4-FFF2-40B4-BE49-F238E27FC236}">
              <a16:creationId xmlns:a16="http://schemas.microsoft.com/office/drawing/2014/main" id="{CE5B35AE-A3D7-62F9-B4EF-419601CBA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705565" y="79583279"/>
          <a:ext cx="1164431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609124</xdr:colOff>
      <xdr:row>92</xdr:row>
      <xdr:rowOff>60960</xdr:rowOff>
    </xdr:from>
    <xdr:to>
      <xdr:col>0</xdr:col>
      <xdr:colOff>1966437</xdr:colOff>
      <xdr:row>92</xdr:row>
      <xdr:rowOff>1089660</xdr:rowOff>
    </xdr:to>
    <xdr:pic>
      <xdr:nvPicPr>
        <xdr:cNvPr id="185" name="Picture 184" descr="Insight Picture 184">
          <a:extLst>
            <a:ext uri="{FF2B5EF4-FFF2-40B4-BE49-F238E27FC236}">
              <a16:creationId xmlns:a16="http://schemas.microsoft.com/office/drawing/2014/main" id="{329D0F34-7957-A019-B9E7-FAB02B54B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609124" y="80733900"/>
          <a:ext cx="1357313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759143</xdr:colOff>
      <xdr:row>93</xdr:row>
      <xdr:rowOff>62388</xdr:rowOff>
    </xdr:from>
    <xdr:to>
      <xdr:col>0</xdr:col>
      <xdr:colOff>1816418</xdr:colOff>
      <xdr:row>93</xdr:row>
      <xdr:rowOff>905351</xdr:rowOff>
    </xdr:to>
    <xdr:pic>
      <xdr:nvPicPr>
        <xdr:cNvPr id="187" name="Picture 186" descr="Insight Picture 186">
          <a:extLst>
            <a:ext uri="{FF2B5EF4-FFF2-40B4-BE49-F238E27FC236}">
              <a16:creationId xmlns:a16="http://schemas.microsoft.com/office/drawing/2014/main" id="{DF6C5A09-97DC-D157-0052-954136925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>
          <a:off x="759143" y="81885948"/>
          <a:ext cx="1057275" cy="842963"/>
        </a:xfrm>
        <a:prstGeom prst="rect">
          <a:avLst/>
        </a:prstGeom>
      </xdr:spPr>
    </xdr:pic>
    <xdr:clientData/>
  </xdr:twoCellAnchor>
  <xdr:twoCellAnchor editAs="oneCell">
    <xdr:from>
      <xdr:col>0</xdr:col>
      <xdr:colOff>669845</xdr:colOff>
      <xdr:row>94</xdr:row>
      <xdr:rowOff>63816</xdr:rowOff>
    </xdr:from>
    <xdr:to>
      <xdr:col>0</xdr:col>
      <xdr:colOff>1905714</xdr:colOff>
      <xdr:row>94</xdr:row>
      <xdr:rowOff>835341</xdr:rowOff>
    </xdr:to>
    <xdr:pic>
      <xdr:nvPicPr>
        <xdr:cNvPr id="189" name="Picture 188" descr="Insight Picture 188">
          <a:extLst>
            <a:ext uri="{FF2B5EF4-FFF2-40B4-BE49-F238E27FC236}">
              <a16:creationId xmlns:a16="http://schemas.microsoft.com/office/drawing/2014/main" id="{DC04AC7B-8E84-7815-C8BF-1DCE3D137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669845" y="82855116"/>
          <a:ext cx="1235869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777002</xdr:colOff>
      <xdr:row>95</xdr:row>
      <xdr:rowOff>63342</xdr:rowOff>
    </xdr:from>
    <xdr:to>
      <xdr:col>0</xdr:col>
      <xdr:colOff>1798558</xdr:colOff>
      <xdr:row>95</xdr:row>
      <xdr:rowOff>591980</xdr:rowOff>
    </xdr:to>
    <xdr:pic>
      <xdr:nvPicPr>
        <xdr:cNvPr id="191" name="Picture 190" descr="Insight Picture 190">
          <a:extLst>
            <a:ext uri="{FF2B5EF4-FFF2-40B4-BE49-F238E27FC236}">
              <a16:creationId xmlns:a16="http://schemas.microsoft.com/office/drawing/2014/main" id="{8F832000-D4BC-AB03-76E7-8681CE34C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777002" y="83753802"/>
          <a:ext cx="1021556" cy="528638"/>
        </a:xfrm>
        <a:prstGeom prst="rect">
          <a:avLst/>
        </a:prstGeom>
      </xdr:spPr>
    </xdr:pic>
    <xdr:clientData/>
  </xdr:twoCellAnchor>
  <xdr:twoCellAnchor editAs="oneCell">
    <xdr:from>
      <xdr:col>0</xdr:col>
      <xdr:colOff>484108</xdr:colOff>
      <xdr:row>96</xdr:row>
      <xdr:rowOff>60243</xdr:rowOff>
    </xdr:from>
    <xdr:to>
      <xdr:col>0</xdr:col>
      <xdr:colOff>2091452</xdr:colOff>
      <xdr:row>96</xdr:row>
      <xdr:rowOff>838912</xdr:rowOff>
    </xdr:to>
    <xdr:pic>
      <xdr:nvPicPr>
        <xdr:cNvPr id="193" name="Picture 192" descr="Insight Picture 192">
          <a:extLst>
            <a:ext uri="{FF2B5EF4-FFF2-40B4-BE49-F238E27FC236}">
              <a16:creationId xmlns:a16="http://schemas.microsoft.com/office/drawing/2014/main" id="{5E91B869-F60E-6758-DF39-3CCC84E43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>
          <a:off x="484108" y="84406023"/>
          <a:ext cx="1607344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623411</xdr:colOff>
      <xdr:row>97</xdr:row>
      <xdr:rowOff>63577</xdr:rowOff>
    </xdr:from>
    <xdr:to>
      <xdr:col>0</xdr:col>
      <xdr:colOff>1952149</xdr:colOff>
      <xdr:row>97</xdr:row>
      <xdr:rowOff>1056558</xdr:rowOff>
    </xdr:to>
    <xdr:pic>
      <xdr:nvPicPr>
        <xdr:cNvPr id="195" name="Picture 194" descr="Insight Picture 194">
          <a:extLst>
            <a:ext uri="{FF2B5EF4-FFF2-40B4-BE49-F238E27FC236}">
              <a16:creationId xmlns:a16="http://schemas.microsoft.com/office/drawing/2014/main" id="{5658D6E4-058C-C09F-3FC6-0DC18DFE8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623411" y="85308517"/>
          <a:ext cx="1328738" cy="992981"/>
        </a:xfrm>
        <a:prstGeom prst="rect">
          <a:avLst/>
        </a:prstGeom>
      </xdr:spPr>
    </xdr:pic>
    <xdr:clientData/>
  </xdr:twoCellAnchor>
  <xdr:twoCellAnchor editAs="oneCell">
    <xdr:from>
      <xdr:col>0</xdr:col>
      <xdr:colOff>777002</xdr:colOff>
      <xdr:row>98</xdr:row>
      <xdr:rowOff>60721</xdr:rowOff>
    </xdr:from>
    <xdr:to>
      <xdr:col>0</xdr:col>
      <xdr:colOff>1798558</xdr:colOff>
      <xdr:row>98</xdr:row>
      <xdr:rowOff>510777</xdr:rowOff>
    </xdr:to>
    <xdr:pic>
      <xdr:nvPicPr>
        <xdr:cNvPr id="197" name="Picture 196" descr="Insight Picture 196">
          <a:extLst>
            <a:ext uri="{FF2B5EF4-FFF2-40B4-BE49-F238E27FC236}">
              <a16:creationId xmlns:a16="http://schemas.microsoft.com/office/drawing/2014/main" id="{38DBACC4-F949-2CD7-51C5-5BE663BB7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>
          <a:off x="777002" y="86425801"/>
          <a:ext cx="1021556" cy="450056"/>
        </a:xfrm>
        <a:prstGeom prst="rect">
          <a:avLst/>
        </a:prstGeom>
      </xdr:spPr>
    </xdr:pic>
    <xdr:clientData/>
  </xdr:twoCellAnchor>
  <xdr:twoCellAnchor editAs="oneCell">
    <xdr:from>
      <xdr:col>0</xdr:col>
      <xdr:colOff>566261</xdr:colOff>
      <xdr:row>99</xdr:row>
      <xdr:rowOff>60243</xdr:rowOff>
    </xdr:from>
    <xdr:to>
      <xdr:col>0</xdr:col>
      <xdr:colOff>2009299</xdr:colOff>
      <xdr:row>99</xdr:row>
      <xdr:rowOff>838912</xdr:rowOff>
    </xdr:to>
    <xdr:pic>
      <xdr:nvPicPr>
        <xdr:cNvPr id="199" name="Picture 198" descr="Insight Picture 198">
          <a:extLst>
            <a:ext uri="{FF2B5EF4-FFF2-40B4-BE49-F238E27FC236}">
              <a16:creationId xmlns:a16="http://schemas.microsoft.com/office/drawing/2014/main" id="{476A8953-0A57-06E4-C8BE-E7F359E9F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566261" y="86996823"/>
          <a:ext cx="1443038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773430</xdr:colOff>
      <xdr:row>100</xdr:row>
      <xdr:rowOff>60247</xdr:rowOff>
    </xdr:from>
    <xdr:to>
      <xdr:col>0</xdr:col>
      <xdr:colOff>1802130</xdr:colOff>
      <xdr:row>100</xdr:row>
      <xdr:rowOff>838916</xdr:rowOff>
    </xdr:to>
    <xdr:pic>
      <xdr:nvPicPr>
        <xdr:cNvPr id="201" name="Picture 200" descr="Insight Picture 200">
          <a:extLst>
            <a:ext uri="{FF2B5EF4-FFF2-40B4-BE49-F238E27FC236}">
              <a16:creationId xmlns:a16="http://schemas.microsoft.com/office/drawing/2014/main" id="{74BAD93B-295D-22EB-51B4-707A01B4D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>
          <a:off x="773430" y="87895987"/>
          <a:ext cx="1028700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687705</xdr:colOff>
      <xdr:row>101</xdr:row>
      <xdr:rowOff>61913</xdr:rowOff>
    </xdr:from>
    <xdr:to>
      <xdr:col>0</xdr:col>
      <xdr:colOff>1887855</xdr:colOff>
      <xdr:row>101</xdr:row>
      <xdr:rowOff>661988</xdr:rowOff>
    </xdr:to>
    <xdr:pic>
      <xdr:nvPicPr>
        <xdr:cNvPr id="203" name="Picture 202" descr="Insight Picture 202">
          <a:extLst>
            <a:ext uri="{FF2B5EF4-FFF2-40B4-BE49-F238E27FC236}">
              <a16:creationId xmlns:a16="http://schemas.microsoft.com/office/drawing/2014/main" id="{F5E5FBF5-74BF-1326-984C-BC3ECE55D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687705" y="88796813"/>
          <a:ext cx="120015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673418</xdr:colOff>
      <xdr:row>102</xdr:row>
      <xdr:rowOff>60244</xdr:rowOff>
    </xdr:from>
    <xdr:to>
      <xdr:col>0</xdr:col>
      <xdr:colOff>1902143</xdr:colOff>
      <xdr:row>102</xdr:row>
      <xdr:rowOff>838913</xdr:rowOff>
    </xdr:to>
    <xdr:pic>
      <xdr:nvPicPr>
        <xdr:cNvPr id="205" name="Picture 204" descr="Insight Picture 204">
          <a:extLst>
            <a:ext uri="{FF2B5EF4-FFF2-40B4-BE49-F238E27FC236}">
              <a16:creationId xmlns:a16="http://schemas.microsoft.com/office/drawing/2014/main" id="{EAECE239-788B-1BF9-02AE-6BA75B86E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673418" y="89519044"/>
          <a:ext cx="1228725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584120</xdr:colOff>
      <xdr:row>103</xdr:row>
      <xdr:rowOff>60961</xdr:rowOff>
    </xdr:from>
    <xdr:to>
      <xdr:col>0</xdr:col>
      <xdr:colOff>1991439</xdr:colOff>
      <xdr:row>103</xdr:row>
      <xdr:rowOff>1089661</xdr:rowOff>
    </xdr:to>
    <xdr:pic>
      <xdr:nvPicPr>
        <xdr:cNvPr id="207" name="Picture 206" descr="Insight Picture 206">
          <a:extLst>
            <a:ext uri="{FF2B5EF4-FFF2-40B4-BE49-F238E27FC236}">
              <a16:creationId xmlns:a16="http://schemas.microsoft.com/office/drawing/2014/main" id="{5773F7C0-2F28-BBC7-FCF5-5CD513AA8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584120" y="90418921"/>
          <a:ext cx="1407319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623411</xdr:colOff>
      <xdr:row>104</xdr:row>
      <xdr:rowOff>60243</xdr:rowOff>
    </xdr:from>
    <xdr:to>
      <xdr:col>0</xdr:col>
      <xdr:colOff>1952149</xdr:colOff>
      <xdr:row>104</xdr:row>
      <xdr:rowOff>838912</xdr:rowOff>
    </xdr:to>
    <xdr:pic>
      <xdr:nvPicPr>
        <xdr:cNvPr id="209" name="Picture 208" descr="Insight Picture 208">
          <a:extLst>
            <a:ext uri="{FF2B5EF4-FFF2-40B4-BE49-F238E27FC236}">
              <a16:creationId xmlns:a16="http://schemas.microsoft.com/office/drawing/2014/main" id="{A1C5E356-7E5E-944C-4077-C71DF36A1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623411" y="91568823"/>
          <a:ext cx="1328738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709136</xdr:colOff>
      <xdr:row>105</xdr:row>
      <xdr:rowOff>60724</xdr:rowOff>
    </xdr:from>
    <xdr:to>
      <xdr:col>0</xdr:col>
      <xdr:colOff>1866424</xdr:colOff>
      <xdr:row>105</xdr:row>
      <xdr:rowOff>739380</xdr:rowOff>
    </xdr:to>
    <xdr:pic>
      <xdr:nvPicPr>
        <xdr:cNvPr id="211" name="Picture 210" descr="Insight Picture 210">
          <a:extLst>
            <a:ext uri="{FF2B5EF4-FFF2-40B4-BE49-F238E27FC236}">
              <a16:creationId xmlns:a16="http://schemas.microsoft.com/office/drawing/2014/main" id="{ED78796B-9A79-0851-9D1F-C09C35EC4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>
          <a:off x="709136" y="92468464"/>
          <a:ext cx="1157288" cy="678656"/>
        </a:xfrm>
        <a:prstGeom prst="rect">
          <a:avLst/>
        </a:prstGeom>
      </xdr:spPr>
    </xdr:pic>
    <xdr:clientData/>
  </xdr:twoCellAnchor>
  <xdr:twoCellAnchor editAs="oneCell">
    <xdr:from>
      <xdr:col>0</xdr:col>
      <xdr:colOff>798433</xdr:colOff>
      <xdr:row>106</xdr:row>
      <xdr:rowOff>62151</xdr:rowOff>
    </xdr:from>
    <xdr:to>
      <xdr:col>0</xdr:col>
      <xdr:colOff>1777127</xdr:colOff>
      <xdr:row>106</xdr:row>
      <xdr:rowOff>783670</xdr:rowOff>
    </xdr:to>
    <xdr:pic>
      <xdr:nvPicPr>
        <xdr:cNvPr id="213" name="Picture 212" descr="Insight Picture 212">
          <a:extLst>
            <a:ext uri="{FF2B5EF4-FFF2-40B4-BE49-F238E27FC236}">
              <a16:creationId xmlns:a16="http://schemas.microsoft.com/office/drawing/2014/main" id="{D6FDE652-1266-FCAB-98EA-12715A52C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798433" y="93269991"/>
          <a:ext cx="978694" cy="721519"/>
        </a:xfrm>
        <a:prstGeom prst="rect">
          <a:avLst/>
        </a:prstGeom>
      </xdr:spPr>
    </xdr:pic>
    <xdr:clientData/>
  </xdr:twoCellAnchor>
  <xdr:twoCellAnchor editAs="oneCell">
    <xdr:from>
      <xdr:col>0</xdr:col>
      <xdr:colOff>830580</xdr:colOff>
      <xdr:row>107</xdr:row>
      <xdr:rowOff>60961</xdr:rowOff>
    </xdr:from>
    <xdr:to>
      <xdr:col>0</xdr:col>
      <xdr:colOff>1744980</xdr:colOff>
      <xdr:row>107</xdr:row>
      <xdr:rowOff>1089661</xdr:rowOff>
    </xdr:to>
    <xdr:pic>
      <xdr:nvPicPr>
        <xdr:cNvPr id="215" name="Picture 214" descr="Insight Picture 214">
          <a:extLst>
            <a:ext uri="{FF2B5EF4-FFF2-40B4-BE49-F238E27FC236}">
              <a16:creationId xmlns:a16="http://schemas.microsoft.com/office/drawing/2014/main" id="{80436364-C4F9-3089-8A4E-0DE829A1C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>
          <a:off x="830580" y="94114621"/>
          <a:ext cx="914400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666274</xdr:colOff>
      <xdr:row>108</xdr:row>
      <xdr:rowOff>60243</xdr:rowOff>
    </xdr:from>
    <xdr:to>
      <xdr:col>0</xdr:col>
      <xdr:colOff>1909287</xdr:colOff>
      <xdr:row>108</xdr:row>
      <xdr:rowOff>838912</xdr:rowOff>
    </xdr:to>
    <xdr:pic>
      <xdr:nvPicPr>
        <xdr:cNvPr id="217" name="Picture 216" descr="Insight Picture 216">
          <a:extLst>
            <a:ext uri="{FF2B5EF4-FFF2-40B4-BE49-F238E27FC236}">
              <a16:creationId xmlns:a16="http://schemas.microsoft.com/office/drawing/2014/main" id="{FDEC1901-5FBE-569B-DBB4-CE6910A4B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>
          <a:off x="666274" y="95264523"/>
          <a:ext cx="1243013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559118</xdr:colOff>
      <xdr:row>109</xdr:row>
      <xdr:rowOff>60960</xdr:rowOff>
    </xdr:from>
    <xdr:to>
      <xdr:col>0</xdr:col>
      <xdr:colOff>2016443</xdr:colOff>
      <xdr:row>109</xdr:row>
      <xdr:rowOff>1089660</xdr:rowOff>
    </xdr:to>
    <xdr:pic>
      <xdr:nvPicPr>
        <xdr:cNvPr id="219" name="Picture 218" descr="Insight Picture 218">
          <a:extLst>
            <a:ext uri="{FF2B5EF4-FFF2-40B4-BE49-F238E27FC236}">
              <a16:creationId xmlns:a16="http://schemas.microsoft.com/office/drawing/2014/main" id="{6D47D0F8-7962-407A-E770-74DCEEDB5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>
          <a:off x="559118" y="96164400"/>
          <a:ext cx="1457325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705565</xdr:colOff>
      <xdr:row>110</xdr:row>
      <xdr:rowOff>60961</xdr:rowOff>
    </xdr:from>
    <xdr:to>
      <xdr:col>0</xdr:col>
      <xdr:colOff>1869996</xdr:colOff>
      <xdr:row>110</xdr:row>
      <xdr:rowOff>1089661</xdr:rowOff>
    </xdr:to>
    <xdr:pic>
      <xdr:nvPicPr>
        <xdr:cNvPr id="221" name="Picture 220" descr="Insight Picture 220">
          <a:extLst>
            <a:ext uri="{FF2B5EF4-FFF2-40B4-BE49-F238E27FC236}">
              <a16:creationId xmlns:a16="http://schemas.microsoft.com/office/drawing/2014/main" id="{42C125B6-43B4-82F5-8E82-E0526B70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705565" y="97315021"/>
          <a:ext cx="1164431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819864</xdr:colOff>
      <xdr:row>111</xdr:row>
      <xdr:rowOff>63815</xdr:rowOff>
    </xdr:from>
    <xdr:to>
      <xdr:col>0</xdr:col>
      <xdr:colOff>1755695</xdr:colOff>
      <xdr:row>111</xdr:row>
      <xdr:rowOff>721040</xdr:rowOff>
    </xdr:to>
    <xdr:pic>
      <xdr:nvPicPr>
        <xdr:cNvPr id="223" name="Picture 222" descr="Insight Picture 222">
          <a:extLst>
            <a:ext uri="{FF2B5EF4-FFF2-40B4-BE49-F238E27FC236}">
              <a16:creationId xmlns:a16="http://schemas.microsoft.com/office/drawing/2014/main" id="{A8AE167B-32F1-2CFA-CA8A-B9879E46B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819864" y="98468495"/>
          <a:ext cx="935831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830580</xdr:colOff>
      <xdr:row>112</xdr:row>
      <xdr:rowOff>61196</xdr:rowOff>
    </xdr:from>
    <xdr:to>
      <xdr:col>0</xdr:col>
      <xdr:colOff>1744980</xdr:colOff>
      <xdr:row>112</xdr:row>
      <xdr:rowOff>1097040</xdr:rowOff>
    </xdr:to>
    <xdr:pic>
      <xdr:nvPicPr>
        <xdr:cNvPr id="225" name="Picture 224" descr="Insight Picture 224">
          <a:extLst>
            <a:ext uri="{FF2B5EF4-FFF2-40B4-BE49-F238E27FC236}">
              <a16:creationId xmlns:a16="http://schemas.microsoft.com/office/drawing/2014/main" id="{885DC33E-0605-F2F7-D129-92D32EA8E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>
          <a:off x="830580" y="99250736"/>
          <a:ext cx="914400" cy="1035844"/>
        </a:xfrm>
        <a:prstGeom prst="rect">
          <a:avLst/>
        </a:prstGeom>
      </xdr:spPr>
    </xdr:pic>
    <xdr:clientData/>
  </xdr:twoCellAnchor>
  <xdr:twoCellAnchor editAs="oneCell">
    <xdr:from>
      <xdr:col>0</xdr:col>
      <xdr:colOff>526970</xdr:colOff>
      <xdr:row>113</xdr:row>
      <xdr:rowOff>60243</xdr:rowOff>
    </xdr:from>
    <xdr:to>
      <xdr:col>0</xdr:col>
      <xdr:colOff>2048589</xdr:colOff>
      <xdr:row>113</xdr:row>
      <xdr:rowOff>838912</xdr:rowOff>
    </xdr:to>
    <xdr:pic>
      <xdr:nvPicPr>
        <xdr:cNvPr id="227" name="Picture 226" descr="Insight Picture 226">
          <a:extLst>
            <a:ext uri="{FF2B5EF4-FFF2-40B4-BE49-F238E27FC236}">
              <a16:creationId xmlns:a16="http://schemas.microsoft.com/office/drawing/2014/main" id="{75E222D3-DF97-4DCC-4830-9B9478193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526970" y="100408023"/>
          <a:ext cx="1521619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709136</xdr:colOff>
      <xdr:row>114</xdr:row>
      <xdr:rowOff>61915</xdr:rowOff>
    </xdr:from>
    <xdr:to>
      <xdr:col>0</xdr:col>
      <xdr:colOff>1866424</xdr:colOff>
      <xdr:row>114</xdr:row>
      <xdr:rowOff>661990</xdr:rowOff>
    </xdr:to>
    <xdr:pic>
      <xdr:nvPicPr>
        <xdr:cNvPr id="229" name="Picture 228" descr="Insight Picture 228">
          <a:extLst>
            <a:ext uri="{FF2B5EF4-FFF2-40B4-BE49-F238E27FC236}">
              <a16:creationId xmlns:a16="http://schemas.microsoft.com/office/drawing/2014/main" id="{4CED3AF6-F015-6EDD-1451-5AB3C2028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709136" y="101308855"/>
          <a:ext cx="1157288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798433</xdr:colOff>
      <xdr:row>115</xdr:row>
      <xdr:rowOff>63577</xdr:rowOff>
    </xdr:from>
    <xdr:to>
      <xdr:col>0</xdr:col>
      <xdr:colOff>1777127</xdr:colOff>
      <xdr:row>115</xdr:row>
      <xdr:rowOff>942258</xdr:rowOff>
    </xdr:to>
    <xdr:pic>
      <xdr:nvPicPr>
        <xdr:cNvPr id="231" name="Picture 230" descr="Insight Picture 230">
          <a:extLst>
            <a:ext uri="{FF2B5EF4-FFF2-40B4-BE49-F238E27FC236}">
              <a16:creationId xmlns:a16="http://schemas.microsoft.com/office/drawing/2014/main" id="{7DD3970E-94B4-74DA-4B4A-3F682A273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798433" y="102034417"/>
          <a:ext cx="978694" cy="878681"/>
        </a:xfrm>
        <a:prstGeom prst="rect">
          <a:avLst/>
        </a:prstGeom>
      </xdr:spPr>
    </xdr:pic>
    <xdr:clientData/>
  </xdr:twoCellAnchor>
  <xdr:twoCellAnchor editAs="oneCell">
    <xdr:from>
      <xdr:col>0</xdr:col>
      <xdr:colOff>798433</xdr:colOff>
      <xdr:row>116</xdr:row>
      <xdr:rowOff>62153</xdr:rowOff>
    </xdr:from>
    <xdr:to>
      <xdr:col>0</xdr:col>
      <xdr:colOff>1777127</xdr:colOff>
      <xdr:row>116</xdr:row>
      <xdr:rowOff>783672</xdr:rowOff>
    </xdr:to>
    <xdr:pic>
      <xdr:nvPicPr>
        <xdr:cNvPr id="233" name="Picture 232" descr="Insight Picture 232">
          <a:extLst>
            <a:ext uri="{FF2B5EF4-FFF2-40B4-BE49-F238E27FC236}">
              <a16:creationId xmlns:a16="http://schemas.microsoft.com/office/drawing/2014/main" id="{4DA547F3-1BC8-2A2D-68FE-31C7F2162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>
          <a:off x="798433" y="103038833"/>
          <a:ext cx="978694" cy="721519"/>
        </a:xfrm>
        <a:prstGeom prst="rect">
          <a:avLst/>
        </a:prstGeom>
      </xdr:spPr>
    </xdr:pic>
    <xdr:clientData/>
  </xdr:twoCellAnchor>
  <xdr:twoCellAnchor editAs="oneCell">
    <xdr:from>
      <xdr:col>0</xdr:col>
      <xdr:colOff>694849</xdr:colOff>
      <xdr:row>117</xdr:row>
      <xdr:rowOff>62867</xdr:rowOff>
    </xdr:from>
    <xdr:to>
      <xdr:col>0</xdr:col>
      <xdr:colOff>1880712</xdr:colOff>
      <xdr:row>117</xdr:row>
      <xdr:rowOff>691517</xdr:rowOff>
    </xdr:to>
    <xdr:pic>
      <xdr:nvPicPr>
        <xdr:cNvPr id="235" name="Picture 234" descr="Insight Picture 234">
          <a:extLst>
            <a:ext uri="{FF2B5EF4-FFF2-40B4-BE49-F238E27FC236}">
              <a16:creationId xmlns:a16="http://schemas.microsoft.com/office/drawing/2014/main" id="{E39E9383-7CE6-BF19-6D5C-53908017B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694849" y="103885367"/>
          <a:ext cx="1185863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759143</xdr:colOff>
      <xdr:row>118</xdr:row>
      <xdr:rowOff>62389</xdr:rowOff>
    </xdr:from>
    <xdr:to>
      <xdr:col>0</xdr:col>
      <xdr:colOff>1816418</xdr:colOff>
      <xdr:row>118</xdr:row>
      <xdr:rowOff>905352</xdr:rowOff>
    </xdr:to>
    <xdr:pic>
      <xdr:nvPicPr>
        <xdr:cNvPr id="237" name="Picture 236" descr="Insight Picture 236">
          <a:extLst>
            <a:ext uri="{FF2B5EF4-FFF2-40B4-BE49-F238E27FC236}">
              <a16:creationId xmlns:a16="http://schemas.microsoft.com/office/drawing/2014/main" id="{9390CAD2-ADDA-B845-AD01-76401670B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>
          <a:off x="759143" y="104639269"/>
          <a:ext cx="1057275" cy="842963"/>
        </a:xfrm>
        <a:prstGeom prst="rect">
          <a:avLst/>
        </a:prstGeom>
      </xdr:spPr>
    </xdr:pic>
    <xdr:clientData/>
  </xdr:twoCellAnchor>
  <xdr:twoCellAnchor editAs="oneCell">
    <xdr:from>
      <xdr:col>0</xdr:col>
      <xdr:colOff>769858</xdr:colOff>
      <xdr:row>119</xdr:row>
      <xdr:rowOff>61201</xdr:rowOff>
    </xdr:from>
    <xdr:to>
      <xdr:col>0</xdr:col>
      <xdr:colOff>1805702</xdr:colOff>
      <xdr:row>119</xdr:row>
      <xdr:rowOff>639845</xdr:rowOff>
    </xdr:to>
    <xdr:pic>
      <xdr:nvPicPr>
        <xdr:cNvPr id="239" name="Picture 238" descr="Insight Picture 238">
          <a:extLst>
            <a:ext uri="{FF2B5EF4-FFF2-40B4-BE49-F238E27FC236}">
              <a16:creationId xmlns:a16="http://schemas.microsoft.com/office/drawing/2014/main" id="{D5B6A9C5-C83A-610F-9C6C-719837325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769858" y="105605821"/>
          <a:ext cx="1035844" cy="578644"/>
        </a:xfrm>
        <a:prstGeom prst="rect">
          <a:avLst/>
        </a:prstGeom>
      </xdr:spPr>
    </xdr:pic>
    <xdr:clientData/>
  </xdr:twoCellAnchor>
  <xdr:twoCellAnchor editAs="oneCell">
    <xdr:from>
      <xdr:col>0</xdr:col>
      <xdr:colOff>787718</xdr:colOff>
      <xdr:row>120</xdr:row>
      <xdr:rowOff>61674</xdr:rowOff>
    </xdr:from>
    <xdr:to>
      <xdr:col>0</xdr:col>
      <xdr:colOff>1787843</xdr:colOff>
      <xdr:row>120</xdr:row>
      <xdr:rowOff>768905</xdr:rowOff>
    </xdr:to>
    <xdr:pic>
      <xdr:nvPicPr>
        <xdr:cNvPr id="241" name="Picture 240" descr="Insight Picture 240">
          <a:extLst>
            <a:ext uri="{FF2B5EF4-FFF2-40B4-BE49-F238E27FC236}">
              <a16:creationId xmlns:a16="http://schemas.microsoft.com/office/drawing/2014/main" id="{36674C8B-68FB-C46A-DD75-2CBBB3C19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787718" y="106307334"/>
          <a:ext cx="1000125" cy="707231"/>
        </a:xfrm>
        <a:prstGeom prst="rect">
          <a:avLst/>
        </a:prstGeom>
      </xdr:spPr>
    </xdr:pic>
    <xdr:clientData/>
  </xdr:twoCellAnchor>
  <xdr:twoCellAnchor editAs="oneCell">
    <xdr:from>
      <xdr:col>0</xdr:col>
      <xdr:colOff>494824</xdr:colOff>
      <xdr:row>121</xdr:row>
      <xdr:rowOff>60724</xdr:rowOff>
    </xdr:from>
    <xdr:to>
      <xdr:col>0</xdr:col>
      <xdr:colOff>2080737</xdr:colOff>
      <xdr:row>121</xdr:row>
      <xdr:rowOff>625080</xdr:rowOff>
    </xdr:to>
    <xdr:pic>
      <xdr:nvPicPr>
        <xdr:cNvPr id="243" name="Picture 242" descr="Insight Picture 242">
          <a:extLst>
            <a:ext uri="{FF2B5EF4-FFF2-40B4-BE49-F238E27FC236}">
              <a16:creationId xmlns:a16="http://schemas.microsoft.com/office/drawing/2014/main" id="{8E7BFC28-3C55-6A64-5070-7C0702BC1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>
          <a:off x="494824" y="107136964"/>
          <a:ext cx="1585913" cy="564356"/>
        </a:xfrm>
        <a:prstGeom prst="rect">
          <a:avLst/>
        </a:prstGeom>
      </xdr:spPr>
    </xdr:pic>
    <xdr:clientData/>
  </xdr:twoCellAnchor>
  <xdr:twoCellAnchor editAs="oneCell">
    <xdr:from>
      <xdr:col>0</xdr:col>
      <xdr:colOff>769858</xdr:colOff>
      <xdr:row>122</xdr:row>
      <xdr:rowOff>62870</xdr:rowOff>
    </xdr:from>
    <xdr:to>
      <xdr:col>0</xdr:col>
      <xdr:colOff>1805702</xdr:colOff>
      <xdr:row>122</xdr:row>
      <xdr:rowOff>691520</xdr:rowOff>
    </xdr:to>
    <xdr:pic>
      <xdr:nvPicPr>
        <xdr:cNvPr id="245" name="Picture 244" descr="Insight Picture 244">
          <a:extLst>
            <a:ext uri="{FF2B5EF4-FFF2-40B4-BE49-F238E27FC236}">
              <a16:creationId xmlns:a16="http://schemas.microsoft.com/office/drawing/2014/main" id="{DA821C34-20AB-8680-1911-1324DDC88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>
          <a:off x="769858" y="107824910"/>
          <a:ext cx="1035844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723424</xdr:colOff>
      <xdr:row>123</xdr:row>
      <xdr:rowOff>62627</xdr:rowOff>
    </xdr:from>
    <xdr:to>
      <xdr:col>0</xdr:col>
      <xdr:colOff>1852137</xdr:colOff>
      <xdr:row>123</xdr:row>
      <xdr:rowOff>798433</xdr:rowOff>
    </xdr:to>
    <xdr:pic>
      <xdr:nvPicPr>
        <xdr:cNvPr id="247" name="Picture 246" descr="Insight Picture 246">
          <a:extLst>
            <a:ext uri="{FF2B5EF4-FFF2-40B4-BE49-F238E27FC236}">
              <a16:creationId xmlns:a16="http://schemas.microsoft.com/office/drawing/2014/main" id="{AA4AD7D7-099B-C796-8F72-F9D0C5F8F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>
          <a:off x="723424" y="108579047"/>
          <a:ext cx="1128713" cy="735806"/>
        </a:xfrm>
        <a:prstGeom prst="rect">
          <a:avLst/>
        </a:prstGeom>
      </xdr:spPr>
    </xdr:pic>
    <xdr:clientData/>
  </xdr:twoCellAnchor>
  <xdr:twoCellAnchor editAs="oneCell">
    <xdr:from>
      <xdr:col>0</xdr:col>
      <xdr:colOff>694849</xdr:colOff>
      <xdr:row>124</xdr:row>
      <xdr:rowOff>63815</xdr:rowOff>
    </xdr:from>
    <xdr:to>
      <xdr:col>0</xdr:col>
      <xdr:colOff>1880712</xdr:colOff>
      <xdr:row>124</xdr:row>
      <xdr:rowOff>721040</xdr:rowOff>
    </xdr:to>
    <xdr:pic>
      <xdr:nvPicPr>
        <xdr:cNvPr id="249" name="Picture 248" descr="Insight Picture 248">
          <a:extLst>
            <a:ext uri="{FF2B5EF4-FFF2-40B4-BE49-F238E27FC236}">
              <a16:creationId xmlns:a16="http://schemas.microsoft.com/office/drawing/2014/main" id="{B1DE7ED1-EA87-34D9-FE19-4B85AB427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>
          <a:off x="694849" y="109441295"/>
          <a:ext cx="1185863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669845</xdr:colOff>
      <xdr:row>125</xdr:row>
      <xdr:rowOff>63813</xdr:rowOff>
    </xdr:from>
    <xdr:to>
      <xdr:col>0</xdr:col>
      <xdr:colOff>1905714</xdr:colOff>
      <xdr:row>125</xdr:row>
      <xdr:rowOff>835338</xdr:rowOff>
    </xdr:to>
    <xdr:pic>
      <xdr:nvPicPr>
        <xdr:cNvPr id="251" name="Picture 250" descr="Insight Picture 250">
          <a:extLst>
            <a:ext uri="{FF2B5EF4-FFF2-40B4-BE49-F238E27FC236}">
              <a16:creationId xmlns:a16="http://schemas.microsoft.com/office/drawing/2014/main" id="{D99E61D6-E813-EF76-5E4D-1B9F1FE3A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>
          <a:off x="669845" y="110226153"/>
          <a:ext cx="1235869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526970</xdr:colOff>
      <xdr:row>126</xdr:row>
      <xdr:rowOff>60251</xdr:rowOff>
    </xdr:from>
    <xdr:to>
      <xdr:col>0</xdr:col>
      <xdr:colOff>2048589</xdr:colOff>
      <xdr:row>126</xdr:row>
      <xdr:rowOff>838920</xdr:rowOff>
    </xdr:to>
    <xdr:pic>
      <xdr:nvPicPr>
        <xdr:cNvPr id="253" name="Picture 252" descr="Insight Picture 252">
          <a:extLst>
            <a:ext uri="{FF2B5EF4-FFF2-40B4-BE49-F238E27FC236}">
              <a16:creationId xmlns:a16="http://schemas.microsoft.com/office/drawing/2014/main" id="{D708145F-2E29-F2E2-4E44-2F62B09B0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>
          <a:off x="526970" y="111121751"/>
          <a:ext cx="1521619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730568</xdr:colOff>
      <xdr:row>127</xdr:row>
      <xdr:rowOff>61674</xdr:rowOff>
    </xdr:from>
    <xdr:to>
      <xdr:col>0</xdr:col>
      <xdr:colOff>1844993</xdr:colOff>
      <xdr:row>127</xdr:row>
      <xdr:rowOff>997505</xdr:rowOff>
    </xdr:to>
    <xdr:pic>
      <xdr:nvPicPr>
        <xdr:cNvPr id="255" name="Picture 254" descr="Insight Picture 254">
          <a:extLst>
            <a:ext uri="{FF2B5EF4-FFF2-40B4-BE49-F238E27FC236}">
              <a16:creationId xmlns:a16="http://schemas.microsoft.com/office/drawing/2014/main" id="{F4DE3D56-6A9F-4C53-FAA4-458AD5034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>
          <a:off x="730568" y="112022334"/>
          <a:ext cx="1114425" cy="935831"/>
        </a:xfrm>
        <a:prstGeom prst="rect">
          <a:avLst/>
        </a:prstGeom>
      </xdr:spPr>
    </xdr:pic>
    <xdr:clientData/>
  </xdr:twoCellAnchor>
  <xdr:twoCellAnchor editAs="oneCell">
    <xdr:from>
      <xdr:col>0</xdr:col>
      <xdr:colOff>551974</xdr:colOff>
      <xdr:row>128</xdr:row>
      <xdr:rowOff>63813</xdr:rowOff>
    </xdr:from>
    <xdr:to>
      <xdr:col>0</xdr:col>
      <xdr:colOff>2023587</xdr:colOff>
      <xdr:row>128</xdr:row>
      <xdr:rowOff>1063938</xdr:rowOff>
    </xdr:to>
    <xdr:pic>
      <xdr:nvPicPr>
        <xdr:cNvPr id="257" name="Picture 256" descr="Insight Picture 256">
          <a:extLst>
            <a:ext uri="{FF2B5EF4-FFF2-40B4-BE49-F238E27FC236}">
              <a16:creationId xmlns:a16="http://schemas.microsoft.com/office/drawing/2014/main" id="{9AE2B942-3D53-8882-55F8-AC2DFEC79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xfrm>
          <a:off x="551974" y="113083653"/>
          <a:ext cx="1471613" cy="1000125"/>
        </a:xfrm>
        <a:prstGeom prst="rect">
          <a:avLst/>
        </a:prstGeom>
      </xdr:spPr>
    </xdr:pic>
    <xdr:clientData/>
  </xdr:twoCellAnchor>
  <xdr:twoCellAnchor editAs="oneCell">
    <xdr:from>
      <xdr:col>0</xdr:col>
      <xdr:colOff>694849</xdr:colOff>
      <xdr:row>129</xdr:row>
      <xdr:rowOff>62867</xdr:rowOff>
    </xdr:from>
    <xdr:to>
      <xdr:col>0</xdr:col>
      <xdr:colOff>1880712</xdr:colOff>
      <xdr:row>129</xdr:row>
      <xdr:rowOff>691517</xdr:rowOff>
    </xdr:to>
    <xdr:pic>
      <xdr:nvPicPr>
        <xdr:cNvPr id="259" name="Picture 258" descr="Insight Picture 258">
          <a:extLst>
            <a:ext uri="{FF2B5EF4-FFF2-40B4-BE49-F238E27FC236}">
              <a16:creationId xmlns:a16="http://schemas.microsoft.com/office/drawing/2014/main" id="{3E9DD21E-3B02-E383-B644-983AD47BD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694849" y="114210467"/>
          <a:ext cx="1185863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802005</xdr:colOff>
      <xdr:row>130</xdr:row>
      <xdr:rowOff>63815</xdr:rowOff>
    </xdr:from>
    <xdr:to>
      <xdr:col>0</xdr:col>
      <xdr:colOff>1773555</xdr:colOff>
      <xdr:row>130</xdr:row>
      <xdr:rowOff>721040</xdr:rowOff>
    </xdr:to>
    <xdr:pic>
      <xdr:nvPicPr>
        <xdr:cNvPr id="261" name="Picture 260" descr="Insight Picture 260">
          <a:extLst>
            <a:ext uri="{FF2B5EF4-FFF2-40B4-BE49-F238E27FC236}">
              <a16:creationId xmlns:a16="http://schemas.microsoft.com/office/drawing/2014/main" id="{E1D0B837-820F-1BBC-3E3D-2D0898770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802005" y="114965795"/>
          <a:ext cx="971550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576977</xdr:colOff>
      <xdr:row>131</xdr:row>
      <xdr:rowOff>62386</xdr:rowOff>
    </xdr:from>
    <xdr:to>
      <xdr:col>0</xdr:col>
      <xdr:colOff>1998583</xdr:colOff>
      <xdr:row>131</xdr:row>
      <xdr:rowOff>791049</xdr:rowOff>
    </xdr:to>
    <xdr:pic>
      <xdr:nvPicPr>
        <xdr:cNvPr id="263" name="Picture 262" descr="Insight Picture 262">
          <a:extLst>
            <a:ext uri="{FF2B5EF4-FFF2-40B4-BE49-F238E27FC236}">
              <a16:creationId xmlns:a16="http://schemas.microsoft.com/office/drawing/2014/main" id="{DB2C0B30-49D0-A3AE-578D-960F79E5A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>
          <a:off x="576977" y="115749226"/>
          <a:ext cx="1421606" cy="728663"/>
        </a:xfrm>
        <a:prstGeom prst="rect">
          <a:avLst/>
        </a:prstGeom>
      </xdr:spPr>
    </xdr:pic>
    <xdr:clientData/>
  </xdr:twoCellAnchor>
  <xdr:twoCellAnchor editAs="oneCell">
    <xdr:from>
      <xdr:col>0</xdr:col>
      <xdr:colOff>376952</xdr:colOff>
      <xdr:row>132</xdr:row>
      <xdr:rowOff>60243</xdr:rowOff>
    </xdr:from>
    <xdr:to>
      <xdr:col>0</xdr:col>
      <xdr:colOff>2198608</xdr:colOff>
      <xdr:row>132</xdr:row>
      <xdr:rowOff>838912</xdr:rowOff>
    </xdr:to>
    <xdr:pic>
      <xdr:nvPicPr>
        <xdr:cNvPr id="265" name="Picture 264" descr="Insight Picture 264">
          <a:extLst>
            <a:ext uri="{FF2B5EF4-FFF2-40B4-BE49-F238E27FC236}">
              <a16:creationId xmlns:a16="http://schemas.microsoft.com/office/drawing/2014/main" id="{CC177846-1DC6-C158-A5E8-4F01035D3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xfrm>
          <a:off x="376952" y="116600523"/>
          <a:ext cx="1821656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491252</xdr:colOff>
      <xdr:row>133</xdr:row>
      <xdr:rowOff>60724</xdr:rowOff>
    </xdr:from>
    <xdr:to>
      <xdr:col>0</xdr:col>
      <xdr:colOff>2084308</xdr:colOff>
      <xdr:row>133</xdr:row>
      <xdr:rowOff>853680</xdr:rowOff>
    </xdr:to>
    <xdr:pic>
      <xdr:nvPicPr>
        <xdr:cNvPr id="267" name="Picture 266" descr="Insight Picture 266">
          <a:extLst>
            <a:ext uri="{FF2B5EF4-FFF2-40B4-BE49-F238E27FC236}">
              <a16:creationId xmlns:a16="http://schemas.microsoft.com/office/drawing/2014/main" id="{3C3627E1-DC83-BB02-F940-E5DEBB65C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xfrm>
          <a:off x="491252" y="117500164"/>
          <a:ext cx="1593056" cy="792956"/>
        </a:xfrm>
        <a:prstGeom prst="rect">
          <a:avLst/>
        </a:prstGeom>
      </xdr:spPr>
    </xdr:pic>
    <xdr:clientData/>
  </xdr:twoCellAnchor>
  <xdr:twoCellAnchor editAs="oneCell">
    <xdr:from>
      <xdr:col>0</xdr:col>
      <xdr:colOff>591265</xdr:colOff>
      <xdr:row>134</xdr:row>
      <xdr:rowOff>60724</xdr:rowOff>
    </xdr:from>
    <xdr:to>
      <xdr:col>0</xdr:col>
      <xdr:colOff>1984296</xdr:colOff>
      <xdr:row>134</xdr:row>
      <xdr:rowOff>853680</xdr:rowOff>
    </xdr:to>
    <xdr:pic>
      <xdr:nvPicPr>
        <xdr:cNvPr id="269" name="Picture 268" descr="Insight Picture 268">
          <a:extLst>
            <a:ext uri="{FF2B5EF4-FFF2-40B4-BE49-F238E27FC236}">
              <a16:creationId xmlns:a16="http://schemas.microsoft.com/office/drawing/2014/main" id="{68FA0505-B3AF-BF95-EB59-EA58C628E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xfrm>
          <a:off x="591265" y="118414564"/>
          <a:ext cx="1393031" cy="792956"/>
        </a:xfrm>
        <a:prstGeom prst="rect">
          <a:avLst/>
        </a:prstGeom>
      </xdr:spPr>
    </xdr:pic>
    <xdr:clientData/>
  </xdr:twoCellAnchor>
  <xdr:twoCellAnchor editAs="oneCell">
    <xdr:from>
      <xdr:col>0</xdr:col>
      <xdr:colOff>519827</xdr:colOff>
      <xdr:row>135</xdr:row>
      <xdr:rowOff>61431</xdr:rowOff>
    </xdr:from>
    <xdr:to>
      <xdr:col>0</xdr:col>
      <xdr:colOff>2055733</xdr:colOff>
      <xdr:row>135</xdr:row>
      <xdr:rowOff>761519</xdr:rowOff>
    </xdr:to>
    <xdr:pic>
      <xdr:nvPicPr>
        <xdr:cNvPr id="271" name="Picture 270" descr="Insight Picture 270">
          <a:extLst>
            <a:ext uri="{FF2B5EF4-FFF2-40B4-BE49-F238E27FC236}">
              <a16:creationId xmlns:a16="http://schemas.microsoft.com/office/drawing/2014/main" id="{59B62237-75F3-4174-692B-C0BC149BB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>
          <a:off x="519827" y="119329671"/>
          <a:ext cx="1535906" cy="700088"/>
        </a:xfrm>
        <a:prstGeom prst="rect">
          <a:avLst/>
        </a:prstGeom>
      </xdr:spPr>
    </xdr:pic>
    <xdr:clientData/>
  </xdr:twoCellAnchor>
  <xdr:twoCellAnchor editAs="oneCell">
    <xdr:from>
      <xdr:col>0</xdr:col>
      <xdr:colOff>469821</xdr:colOff>
      <xdr:row>136</xdr:row>
      <xdr:rowOff>62384</xdr:rowOff>
    </xdr:from>
    <xdr:to>
      <xdr:col>0</xdr:col>
      <xdr:colOff>2105740</xdr:colOff>
      <xdr:row>136</xdr:row>
      <xdr:rowOff>791047</xdr:rowOff>
    </xdr:to>
    <xdr:pic>
      <xdr:nvPicPr>
        <xdr:cNvPr id="273" name="Picture 272" descr="Insight Picture 272">
          <a:extLst>
            <a:ext uri="{FF2B5EF4-FFF2-40B4-BE49-F238E27FC236}">
              <a16:creationId xmlns:a16="http://schemas.microsoft.com/office/drawing/2014/main" id="{84F8D4AE-385C-C562-0A63-E4BE38A32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xfrm>
          <a:off x="469821" y="120153584"/>
          <a:ext cx="1635919" cy="728663"/>
        </a:xfrm>
        <a:prstGeom prst="rect">
          <a:avLst/>
        </a:prstGeom>
      </xdr:spPr>
    </xdr:pic>
    <xdr:clientData/>
  </xdr:twoCellAnchor>
  <xdr:twoCellAnchor editAs="oneCell">
    <xdr:from>
      <xdr:col>0</xdr:col>
      <xdr:colOff>612695</xdr:colOff>
      <xdr:row>137</xdr:row>
      <xdr:rowOff>61196</xdr:rowOff>
    </xdr:from>
    <xdr:to>
      <xdr:col>0</xdr:col>
      <xdr:colOff>1962864</xdr:colOff>
      <xdr:row>137</xdr:row>
      <xdr:rowOff>754140</xdr:rowOff>
    </xdr:to>
    <xdr:pic>
      <xdr:nvPicPr>
        <xdr:cNvPr id="275" name="Picture 274" descr="Insight Picture 274">
          <a:extLst>
            <a:ext uri="{FF2B5EF4-FFF2-40B4-BE49-F238E27FC236}">
              <a16:creationId xmlns:a16="http://schemas.microsoft.com/office/drawing/2014/main" id="{AC310101-3D82-B3EF-03B7-985422017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>
          <a:off x="612695" y="121005836"/>
          <a:ext cx="1350169" cy="692944"/>
        </a:xfrm>
        <a:prstGeom prst="rect">
          <a:avLst/>
        </a:prstGeom>
      </xdr:spPr>
    </xdr:pic>
    <xdr:clientData/>
  </xdr:twoCellAnchor>
  <xdr:twoCellAnchor editAs="oneCell">
    <xdr:from>
      <xdr:col>0</xdr:col>
      <xdr:colOff>648415</xdr:colOff>
      <xdr:row>138</xdr:row>
      <xdr:rowOff>63815</xdr:rowOff>
    </xdr:from>
    <xdr:to>
      <xdr:col>0</xdr:col>
      <xdr:colOff>1927146</xdr:colOff>
      <xdr:row>138</xdr:row>
      <xdr:rowOff>835340</xdr:rowOff>
    </xdr:to>
    <xdr:pic>
      <xdr:nvPicPr>
        <xdr:cNvPr id="277" name="Picture 276" descr="Insight Picture 276">
          <a:extLst>
            <a:ext uri="{FF2B5EF4-FFF2-40B4-BE49-F238E27FC236}">
              <a16:creationId xmlns:a16="http://schemas.microsoft.com/office/drawing/2014/main" id="{B1A8BFB9-F060-2DCB-414C-99C48C612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>
          <a:off x="648415" y="121823795"/>
          <a:ext cx="1278731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487680</xdr:colOff>
      <xdr:row>139</xdr:row>
      <xdr:rowOff>61679</xdr:rowOff>
    </xdr:from>
    <xdr:to>
      <xdr:col>0</xdr:col>
      <xdr:colOff>2087880</xdr:colOff>
      <xdr:row>139</xdr:row>
      <xdr:rowOff>540310</xdr:rowOff>
    </xdr:to>
    <xdr:pic>
      <xdr:nvPicPr>
        <xdr:cNvPr id="279" name="Picture 278" descr="Insight Picture 278">
          <a:extLst>
            <a:ext uri="{FF2B5EF4-FFF2-40B4-BE49-F238E27FC236}">
              <a16:creationId xmlns:a16="http://schemas.microsoft.com/office/drawing/2014/main" id="{DE63E3CD-689B-3D78-F048-4573326E1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>
          <a:off x="487680" y="122720819"/>
          <a:ext cx="1600200" cy="478631"/>
        </a:xfrm>
        <a:prstGeom prst="rect">
          <a:avLst/>
        </a:prstGeom>
      </xdr:spPr>
    </xdr:pic>
    <xdr:clientData/>
  </xdr:twoCellAnchor>
  <xdr:twoCellAnchor editAs="oneCell">
    <xdr:from>
      <xdr:col>0</xdr:col>
      <xdr:colOff>462677</xdr:colOff>
      <xdr:row>140</xdr:row>
      <xdr:rowOff>63582</xdr:rowOff>
    </xdr:from>
    <xdr:to>
      <xdr:col>0</xdr:col>
      <xdr:colOff>2112883</xdr:colOff>
      <xdr:row>140</xdr:row>
      <xdr:rowOff>1285163</xdr:rowOff>
    </xdr:to>
    <xdr:pic>
      <xdr:nvPicPr>
        <xdr:cNvPr id="281" name="Picture 280" descr="Insight Picture 280">
          <a:extLst>
            <a:ext uri="{FF2B5EF4-FFF2-40B4-BE49-F238E27FC236}">
              <a16:creationId xmlns:a16="http://schemas.microsoft.com/office/drawing/2014/main" id="{C577119E-6E8E-5364-3F74-1CB19923C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>
          <a:off x="462677" y="123324702"/>
          <a:ext cx="1650206" cy="1221581"/>
        </a:xfrm>
        <a:prstGeom prst="rect">
          <a:avLst/>
        </a:prstGeom>
      </xdr:spPr>
    </xdr:pic>
    <xdr:clientData/>
  </xdr:twoCellAnchor>
  <xdr:twoCellAnchor editAs="oneCell">
    <xdr:from>
      <xdr:col>0</xdr:col>
      <xdr:colOff>662702</xdr:colOff>
      <xdr:row>141</xdr:row>
      <xdr:rowOff>61910</xdr:rowOff>
    </xdr:from>
    <xdr:to>
      <xdr:col>0</xdr:col>
      <xdr:colOff>1912858</xdr:colOff>
      <xdr:row>141</xdr:row>
      <xdr:rowOff>776285</xdr:rowOff>
    </xdr:to>
    <xdr:pic>
      <xdr:nvPicPr>
        <xdr:cNvPr id="283" name="Picture 282" descr="Insight Picture 282">
          <a:extLst>
            <a:ext uri="{FF2B5EF4-FFF2-40B4-BE49-F238E27FC236}">
              <a16:creationId xmlns:a16="http://schemas.microsoft.com/office/drawing/2014/main" id="{C35246CB-CCDC-7EB7-EA39-DDC4BDCEA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>
          <a:off x="662702" y="124671770"/>
          <a:ext cx="1250156" cy="714375"/>
        </a:xfrm>
        <a:prstGeom prst="rect">
          <a:avLst/>
        </a:prstGeom>
      </xdr:spPr>
    </xdr:pic>
    <xdr:clientData/>
  </xdr:twoCellAnchor>
  <xdr:twoCellAnchor editAs="oneCell">
    <xdr:from>
      <xdr:col>0</xdr:col>
      <xdr:colOff>448389</xdr:colOff>
      <xdr:row>142</xdr:row>
      <xdr:rowOff>62394</xdr:rowOff>
    </xdr:from>
    <xdr:to>
      <xdr:col>0</xdr:col>
      <xdr:colOff>2127170</xdr:colOff>
      <xdr:row>142</xdr:row>
      <xdr:rowOff>676757</xdr:rowOff>
    </xdr:to>
    <xdr:pic>
      <xdr:nvPicPr>
        <xdr:cNvPr id="285" name="Picture 284" descr="Insight Picture 284">
          <a:extLst>
            <a:ext uri="{FF2B5EF4-FFF2-40B4-BE49-F238E27FC236}">
              <a16:creationId xmlns:a16="http://schemas.microsoft.com/office/drawing/2014/main" id="{33C970E1-700A-4183-D97A-BDD192F58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>
          <a:off x="448389" y="125510454"/>
          <a:ext cx="1678781" cy="614363"/>
        </a:xfrm>
        <a:prstGeom prst="rect">
          <a:avLst/>
        </a:prstGeom>
      </xdr:spPr>
    </xdr:pic>
    <xdr:clientData/>
  </xdr:twoCellAnchor>
  <xdr:twoCellAnchor editAs="oneCell">
    <xdr:from>
      <xdr:col>0</xdr:col>
      <xdr:colOff>859155</xdr:colOff>
      <xdr:row>143</xdr:row>
      <xdr:rowOff>62632</xdr:rowOff>
    </xdr:from>
    <xdr:to>
      <xdr:col>0</xdr:col>
      <xdr:colOff>1716405</xdr:colOff>
      <xdr:row>143</xdr:row>
      <xdr:rowOff>798438</xdr:rowOff>
    </xdr:to>
    <xdr:pic>
      <xdr:nvPicPr>
        <xdr:cNvPr id="287" name="Picture 286" descr="Insight Picture 286">
          <a:extLst>
            <a:ext uri="{FF2B5EF4-FFF2-40B4-BE49-F238E27FC236}">
              <a16:creationId xmlns:a16="http://schemas.microsoft.com/office/drawing/2014/main" id="{402660D7-6D72-12A5-92D0-9EB40266B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xfrm>
          <a:off x="859155" y="126249832"/>
          <a:ext cx="857250" cy="735806"/>
        </a:xfrm>
        <a:prstGeom prst="rect">
          <a:avLst/>
        </a:prstGeom>
      </xdr:spPr>
    </xdr:pic>
    <xdr:clientData/>
  </xdr:twoCellAnchor>
  <xdr:twoCellAnchor editAs="oneCell">
    <xdr:from>
      <xdr:col>0</xdr:col>
      <xdr:colOff>519827</xdr:colOff>
      <xdr:row>144</xdr:row>
      <xdr:rowOff>63820</xdr:rowOff>
    </xdr:from>
    <xdr:to>
      <xdr:col>0</xdr:col>
      <xdr:colOff>2055733</xdr:colOff>
      <xdr:row>144</xdr:row>
      <xdr:rowOff>721045</xdr:rowOff>
    </xdr:to>
    <xdr:pic>
      <xdr:nvPicPr>
        <xdr:cNvPr id="289" name="Picture 288" descr="Insight Picture 288">
          <a:extLst>
            <a:ext uri="{FF2B5EF4-FFF2-40B4-BE49-F238E27FC236}">
              <a16:creationId xmlns:a16="http://schemas.microsoft.com/office/drawing/2014/main" id="{9B892775-BECE-5C59-E761-FD375EE9C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xfrm>
          <a:off x="519827" y="127112080"/>
          <a:ext cx="1535906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762715</xdr:colOff>
      <xdr:row>145</xdr:row>
      <xdr:rowOff>63346</xdr:rowOff>
    </xdr:from>
    <xdr:to>
      <xdr:col>0</xdr:col>
      <xdr:colOff>1812846</xdr:colOff>
      <xdr:row>145</xdr:row>
      <xdr:rowOff>934884</xdr:rowOff>
    </xdr:to>
    <xdr:pic>
      <xdr:nvPicPr>
        <xdr:cNvPr id="291" name="Picture 290" descr="Insight Picture 290">
          <a:extLst>
            <a:ext uri="{FF2B5EF4-FFF2-40B4-BE49-F238E27FC236}">
              <a16:creationId xmlns:a16="http://schemas.microsoft.com/office/drawing/2014/main" id="{65223650-62C2-02E4-CE4E-DE625B783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xfrm>
          <a:off x="762715" y="127896466"/>
          <a:ext cx="1050131" cy="871538"/>
        </a:xfrm>
        <a:prstGeom prst="rect">
          <a:avLst/>
        </a:prstGeom>
      </xdr:spPr>
    </xdr:pic>
    <xdr:clientData/>
  </xdr:twoCellAnchor>
  <xdr:twoCellAnchor editAs="oneCell">
    <xdr:from>
      <xdr:col>0</xdr:col>
      <xdr:colOff>662702</xdr:colOff>
      <xdr:row>146</xdr:row>
      <xdr:rowOff>61915</xdr:rowOff>
    </xdr:from>
    <xdr:to>
      <xdr:col>0</xdr:col>
      <xdr:colOff>1912858</xdr:colOff>
      <xdr:row>146</xdr:row>
      <xdr:rowOff>890590</xdr:rowOff>
    </xdr:to>
    <xdr:pic>
      <xdr:nvPicPr>
        <xdr:cNvPr id="293" name="Picture 292" descr="Insight Picture 292">
          <a:extLst>
            <a:ext uri="{FF2B5EF4-FFF2-40B4-BE49-F238E27FC236}">
              <a16:creationId xmlns:a16="http://schemas.microsoft.com/office/drawing/2014/main" id="{E9B7B4E5-09FA-B814-AE87-6F04F6A19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xfrm>
          <a:off x="662702" y="128893255"/>
          <a:ext cx="1250156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655558</xdr:colOff>
      <xdr:row>147</xdr:row>
      <xdr:rowOff>61196</xdr:rowOff>
    </xdr:from>
    <xdr:to>
      <xdr:col>0</xdr:col>
      <xdr:colOff>1920002</xdr:colOff>
      <xdr:row>147</xdr:row>
      <xdr:rowOff>639840</xdr:rowOff>
    </xdr:to>
    <xdr:pic>
      <xdr:nvPicPr>
        <xdr:cNvPr id="295" name="Picture 294" descr="Insight Picture 294">
          <a:extLst>
            <a:ext uri="{FF2B5EF4-FFF2-40B4-BE49-F238E27FC236}">
              <a16:creationId xmlns:a16="http://schemas.microsoft.com/office/drawing/2014/main" id="{6E775A78-3885-2E06-3522-FEEC0332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xfrm>
          <a:off x="655558" y="129845036"/>
          <a:ext cx="1264444" cy="578644"/>
        </a:xfrm>
        <a:prstGeom prst="rect">
          <a:avLst/>
        </a:prstGeom>
      </xdr:spPr>
    </xdr:pic>
    <xdr:clientData/>
  </xdr:twoCellAnchor>
  <xdr:twoCellAnchor editAs="oneCell">
    <xdr:from>
      <xdr:col>0</xdr:col>
      <xdr:colOff>548402</xdr:colOff>
      <xdr:row>148</xdr:row>
      <xdr:rowOff>63579</xdr:rowOff>
    </xdr:from>
    <xdr:to>
      <xdr:col>0</xdr:col>
      <xdr:colOff>2027158</xdr:colOff>
      <xdr:row>148</xdr:row>
      <xdr:rowOff>599360</xdr:rowOff>
    </xdr:to>
    <xdr:pic>
      <xdr:nvPicPr>
        <xdr:cNvPr id="297" name="Picture 296" descr="Insight Picture 296">
          <a:extLst>
            <a:ext uri="{FF2B5EF4-FFF2-40B4-BE49-F238E27FC236}">
              <a16:creationId xmlns:a16="http://schemas.microsoft.com/office/drawing/2014/main" id="{528B691D-A6E1-DDBD-3885-3FB4CEFD8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xfrm>
          <a:off x="548402" y="130548459"/>
          <a:ext cx="1478756" cy="535781"/>
        </a:xfrm>
        <a:prstGeom prst="rect">
          <a:avLst/>
        </a:prstGeom>
      </xdr:spPr>
    </xdr:pic>
    <xdr:clientData/>
  </xdr:twoCellAnchor>
  <xdr:twoCellAnchor editAs="oneCell">
    <xdr:from>
      <xdr:col>0</xdr:col>
      <xdr:colOff>676990</xdr:colOff>
      <xdr:row>149</xdr:row>
      <xdr:rowOff>61201</xdr:rowOff>
    </xdr:from>
    <xdr:to>
      <xdr:col>0</xdr:col>
      <xdr:colOff>1898571</xdr:colOff>
      <xdr:row>149</xdr:row>
      <xdr:rowOff>639845</xdr:rowOff>
    </xdr:to>
    <xdr:pic>
      <xdr:nvPicPr>
        <xdr:cNvPr id="299" name="Picture 298" descr="Insight Picture 298">
          <a:extLst>
            <a:ext uri="{FF2B5EF4-FFF2-40B4-BE49-F238E27FC236}">
              <a16:creationId xmlns:a16="http://schemas.microsoft.com/office/drawing/2014/main" id="{3EBAAFCB-3A6F-80B4-5D3F-ADDED9779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xfrm>
          <a:off x="676990" y="131209021"/>
          <a:ext cx="1221581" cy="578644"/>
        </a:xfrm>
        <a:prstGeom prst="rect">
          <a:avLst/>
        </a:prstGeom>
      </xdr:spPr>
    </xdr:pic>
    <xdr:clientData/>
  </xdr:twoCellAnchor>
  <xdr:twoCellAnchor editAs="oneCell">
    <xdr:from>
      <xdr:col>0</xdr:col>
      <xdr:colOff>573405</xdr:colOff>
      <xdr:row>150</xdr:row>
      <xdr:rowOff>63820</xdr:rowOff>
    </xdr:from>
    <xdr:to>
      <xdr:col>0</xdr:col>
      <xdr:colOff>2002155</xdr:colOff>
      <xdr:row>150</xdr:row>
      <xdr:rowOff>835345</xdr:rowOff>
    </xdr:to>
    <xdr:pic>
      <xdr:nvPicPr>
        <xdr:cNvPr id="301" name="Picture 300" descr="Insight Picture 300">
          <a:extLst>
            <a:ext uri="{FF2B5EF4-FFF2-40B4-BE49-F238E27FC236}">
              <a16:creationId xmlns:a16="http://schemas.microsoft.com/office/drawing/2014/main" id="{DA200FB1-074D-6C15-89EC-647352B33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xfrm>
          <a:off x="573405" y="131912680"/>
          <a:ext cx="1428750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591265</xdr:colOff>
      <xdr:row>151</xdr:row>
      <xdr:rowOff>61672</xdr:rowOff>
    </xdr:from>
    <xdr:to>
      <xdr:col>0</xdr:col>
      <xdr:colOff>1984296</xdr:colOff>
      <xdr:row>151</xdr:row>
      <xdr:rowOff>768903</xdr:rowOff>
    </xdr:to>
    <xdr:pic>
      <xdr:nvPicPr>
        <xdr:cNvPr id="303" name="Picture 302" descr="Insight Picture 302">
          <a:extLst>
            <a:ext uri="{FF2B5EF4-FFF2-40B4-BE49-F238E27FC236}">
              <a16:creationId xmlns:a16="http://schemas.microsoft.com/office/drawing/2014/main" id="{58795E21-131A-FC24-4B2D-646F95F3C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xfrm>
          <a:off x="591265" y="132809692"/>
          <a:ext cx="1393031" cy="707231"/>
        </a:xfrm>
        <a:prstGeom prst="rect">
          <a:avLst/>
        </a:prstGeom>
      </xdr:spPr>
    </xdr:pic>
    <xdr:clientData/>
  </xdr:twoCellAnchor>
  <xdr:twoCellAnchor editAs="oneCell">
    <xdr:from>
      <xdr:col>0</xdr:col>
      <xdr:colOff>666274</xdr:colOff>
      <xdr:row>152</xdr:row>
      <xdr:rowOff>63103</xdr:rowOff>
    </xdr:from>
    <xdr:to>
      <xdr:col>0</xdr:col>
      <xdr:colOff>1909287</xdr:colOff>
      <xdr:row>152</xdr:row>
      <xdr:rowOff>813197</xdr:rowOff>
    </xdr:to>
    <xdr:pic>
      <xdr:nvPicPr>
        <xdr:cNvPr id="305" name="Picture 304" descr="Insight Picture 304">
          <a:extLst>
            <a:ext uri="{FF2B5EF4-FFF2-40B4-BE49-F238E27FC236}">
              <a16:creationId xmlns:a16="http://schemas.microsoft.com/office/drawing/2014/main" id="{5A97E352-38DC-3DB0-3AF9-945776C97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xfrm>
          <a:off x="666274" y="133641703"/>
          <a:ext cx="1243013" cy="750094"/>
        </a:xfrm>
        <a:prstGeom prst="rect">
          <a:avLst/>
        </a:prstGeom>
      </xdr:spPr>
    </xdr:pic>
    <xdr:clientData/>
  </xdr:twoCellAnchor>
  <xdr:twoCellAnchor editAs="oneCell">
    <xdr:from>
      <xdr:col>0</xdr:col>
      <xdr:colOff>701993</xdr:colOff>
      <xdr:row>153</xdr:row>
      <xdr:rowOff>61193</xdr:rowOff>
    </xdr:from>
    <xdr:to>
      <xdr:col>0</xdr:col>
      <xdr:colOff>1873568</xdr:colOff>
      <xdr:row>153</xdr:row>
      <xdr:rowOff>639837</xdr:rowOff>
    </xdr:to>
    <xdr:pic>
      <xdr:nvPicPr>
        <xdr:cNvPr id="307" name="Picture 306" descr="Insight Picture 306">
          <a:extLst>
            <a:ext uri="{FF2B5EF4-FFF2-40B4-BE49-F238E27FC236}">
              <a16:creationId xmlns:a16="http://schemas.microsoft.com/office/drawing/2014/main" id="{EFF8E5FE-767A-8EC1-B2E4-EDD4A23DB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xfrm>
          <a:off x="701993" y="134516093"/>
          <a:ext cx="1171575" cy="578644"/>
        </a:xfrm>
        <a:prstGeom prst="rect">
          <a:avLst/>
        </a:prstGeom>
      </xdr:spPr>
    </xdr:pic>
    <xdr:clientData/>
  </xdr:twoCellAnchor>
  <xdr:twoCellAnchor editAs="oneCell">
    <xdr:from>
      <xdr:col>0</xdr:col>
      <xdr:colOff>687705</xdr:colOff>
      <xdr:row>154</xdr:row>
      <xdr:rowOff>61196</xdr:rowOff>
    </xdr:from>
    <xdr:to>
      <xdr:col>0</xdr:col>
      <xdr:colOff>1887855</xdr:colOff>
      <xdr:row>154</xdr:row>
      <xdr:rowOff>639840</xdr:rowOff>
    </xdr:to>
    <xdr:pic>
      <xdr:nvPicPr>
        <xdr:cNvPr id="309" name="Picture 308" descr="Insight Picture 308">
          <a:extLst>
            <a:ext uri="{FF2B5EF4-FFF2-40B4-BE49-F238E27FC236}">
              <a16:creationId xmlns:a16="http://schemas.microsoft.com/office/drawing/2014/main" id="{6183DF6B-CD80-8435-44BB-EDEF1C82B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xfrm>
          <a:off x="687705" y="135217136"/>
          <a:ext cx="1200150" cy="578644"/>
        </a:xfrm>
        <a:prstGeom prst="rect">
          <a:avLst/>
        </a:prstGeom>
      </xdr:spPr>
    </xdr:pic>
    <xdr:clientData/>
  </xdr:twoCellAnchor>
  <xdr:twoCellAnchor editAs="oneCell">
    <xdr:from>
      <xdr:col>0</xdr:col>
      <xdr:colOff>769858</xdr:colOff>
      <xdr:row>155</xdr:row>
      <xdr:rowOff>63344</xdr:rowOff>
    </xdr:from>
    <xdr:to>
      <xdr:col>0</xdr:col>
      <xdr:colOff>1805702</xdr:colOff>
      <xdr:row>155</xdr:row>
      <xdr:rowOff>591982</xdr:rowOff>
    </xdr:to>
    <xdr:pic>
      <xdr:nvPicPr>
        <xdr:cNvPr id="311" name="Picture 310" descr="Insight Picture 310">
          <a:extLst>
            <a:ext uri="{FF2B5EF4-FFF2-40B4-BE49-F238E27FC236}">
              <a16:creationId xmlns:a16="http://schemas.microsoft.com/office/drawing/2014/main" id="{7DFE2D14-786E-7F89-FB7B-C24F9DFAD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/>
        <a:stretch>
          <a:fillRect/>
        </a:stretch>
      </xdr:blipFill>
      <xdr:spPr>
        <a:xfrm>
          <a:off x="769858" y="135920324"/>
          <a:ext cx="1035844" cy="528638"/>
        </a:xfrm>
        <a:prstGeom prst="rect">
          <a:avLst/>
        </a:prstGeom>
      </xdr:spPr>
    </xdr:pic>
    <xdr:clientData/>
  </xdr:twoCellAnchor>
  <xdr:twoCellAnchor editAs="oneCell">
    <xdr:from>
      <xdr:col>0</xdr:col>
      <xdr:colOff>719852</xdr:colOff>
      <xdr:row>156</xdr:row>
      <xdr:rowOff>62867</xdr:rowOff>
    </xdr:from>
    <xdr:to>
      <xdr:col>0</xdr:col>
      <xdr:colOff>1855708</xdr:colOff>
      <xdr:row>156</xdr:row>
      <xdr:rowOff>805817</xdr:rowOff>
    </xdr:to>
    <xdr:pic>
      <xdr:nvPicPr>
        <xdr:cNvPr id="313" name="Picture 312" descr="Insight Picture 312">
          <a:extLst>
            <a:ext uri="{FF2B5EF4-FFF2-40B4-BE49-F238E27FC236}">
              <a16:creationId xmlns:a16="http://schemas.microsoft.com/office/drawing/2014/main" id="{5A4652C7-32D3-56CB-1F3E-0D501171D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/>
        <a:stretch>
          <a:fillRect/>
        </a:stretch>
      </xdr:blipFill>
      <xdr:spPr>
        <a:xfrm>
          <a:off x="719852" y="136575167"/>
          <a:ext cx="1135856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487680</xdr:colOff>
      <xdr:row>157</xdr:row>
      <xdr:rowOff>61669</xdr:rowOff>
    </xdr:from>
    <xdr:to>
      <xdr:col>0</xdr:col>
      <xdr:colOff>2087880</xdr:colOff>
      <xdr:row>157</xdr:row>
      <xdr:rowOff>540300</xdr:rowOff>
    </xdr:to>
    <xdr:pic>
      <xdr:nvPicPr>
        <xdr:cNvPr id="315" name="Picture 314" descr="Insight Picture 314">
          <a:extLst>
            <a:ext uri="{FF2B5EF4-FFF2-40B4-BE49-F238E27FC236}">
              <a16:creationId xmlns:a16="http://schemas.microsoft.com/office/drawing/2014/main" id="{545C23CE-1884-2A66-4929-23FBB0908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xfrm>
          <a:off x="487680" y="137442649"/>
          <a:ext cx="1600200" cy="478631"/>
        </a:xfrm>
        <a:prstGeom prst="rect">
          <a:avLst/>
        </a:prstGeom>
      </xdr:spPr>
    </xdr:pic>
    <xdr:clientData/>
  </xdr:twoCellAnchor>
  <xdr:twoCellAnchor editAs="oneCell">
    <xdr:from>
      <xdr:col>0</xdr:col>
      <xdr:colOff>737711</xdr:colOff>
      <xdr:row>158</xdr:row>
      <xdr:rowOff>63584</xdr:rowOff>
    </xdr:from>
    <xdr:to>
      <xdr:col>0</xdr:col>
      <xdr:colOff>1837849</xdr:colOff>
      <xdr:row>158</xdr:row>
      <xdr:rowOff>942265</xdr:rowOff>
    </xdr:to>
    <xdr:pic>
      <xdr:nvPicPr>
        <xdr:cNvPr id="317" name="Picture 316" descr="Insight Picture 316">
          <a:extLst>
            <a:ext uri="{FF2B5EF4-FFF2-40B4-BE49-F238E27FC236}">
              <a16:creationId xmlns:a16="http://schemas.microsoft.com/office/drawing/2014/main" id="{2AF02D17-CA73-4BBC-0FB8-663061C3D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xfrm>
          <a:off x="737711" y="138046544"/>
          <a:ext cx="1100138" cy="878681"/>
        </a:xfrm>
        <a:prstGeom prst="rect">
          <a:avLst/>
        </a:prstGeom>
      </xdr:spPr>
    </xdr:pic>
    <xdr:clientData/>
  </xdr:twoCellAnchor>
  <xdr:twoCellAnchor editAs="oneCell">
    <xdr:from>
      <xdr:col>0</xdr:col>
      <xdr:colOff>626983</xdr:colOff>
      <xdr:row>159</xdr:row>
      <xdr:rowOff>63339</xdr:rowOff>
    </xdr:from>
    <xdr:to>
      <xdr:col>0</xdr:col>
      <xdr:colOff>1948577</xdr:colOff>
      <xdr:row>159</xdr:row>
      <xdr:rowOff>820577</xdr:rowOff>
    </xdr:to>
    <xdr:pic>
      <xdr:nvPicPr>
        <xdr:cNvPr id="319" name="Picture 318" descr="Insight Picture 318">
          <a:extLst>
            <a:ext uri="{FF2B5EF4-FFF2-40B4-BE49-F238E27FC236}">
              <a16:creationId xmlns:a16="http://schemas.microsoft.com/office/drawing/2014/main" id="{09B6AC92-DD77-96C1-F4A8-5E978ADAB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xfrm>
          <a:off x="626983" y="139052139"/>
          <a:ext cx="1321594" cy="757238"/>
        </a:xfrm>
        <a:prstGeom prst="rect">
          <a:avLst/>
        </a:prstGeom>
      </xdr:spPr>
    </xdr:pic>
    <xdr:clientData/>
  </xdr:twoCellAnchor>
  <xdr:twoCellAnchor editAs="oneCell">
    <xdr:from>
      <xdr:col>0</xdr:col>
      <xdr:colOff>587693</xdr:colOff>
      <xdr:row>160</xdr:row>
      <xdr:rowOff>61436</xdr:rowOff>
    </xdr:from>
    <xdr:to>
      <xdr:col>0</xdr:col>
      <xdr:colOff>1987868</xdr:colOff>
      <xdr:row>160</xdr:row>
      <xdr:rowOff>1104424</xdr:rowOff>
    </xdr:to>
    <xdr:pic>
      <xdr:nvPicPr>
        <xdr:cNvPr id="321" name="Picture 320" descr="Insight Picture 320">
          <a:extLst>
            <a:ext uri="{FF2B5EF4-FFF2-40B4-BE49-F238E27FC236}">
              <a16:creationId xmlns:a16="http://schemas.microsoft.com/office/drawing/2014/main" id="{55733F3F-D633-E443-F845-61FAB246B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xfrm>
          <a:off x="587693" y="139934156"/>
          <a:ext cx="1400175" cy="1042988"/>
        </a:xfrm>
        <a:prstGeom prst="rect">
          <a:avLst/>
        </a:prstGeom>
      </xdr:spPr>
    </xdr:pic>
    <xdr:clientData/>
  </xdr:twoCellAnchor>
  <xdr:twoCellAnchor editAs="oneCell">
    <xdr:from>
      <xdr:col>0</xdr:col>
      <xdr:colOff>351948</xdr:colOff>
      <xdr:row>161</xdr:row>
      <xdr:rowOff>60243</xdr:rowOff>
    </xdr:from>
    <xdr:to>
      <xdr:col>0</xdr:col>
      <xdr:colOff>2223611</xdr:colOff>
      <xdr:row>161</xdr:row>
      <xdr:rowOff>838912</xdr:rowOff>
    </xdr:to>
    <xdr:pic>
      <xdr:nvPicPr>
        <xdr:cNvPr id="323" name="Picture 322" descr="Insight Picture 322">
          <a:extLst>
            <a:ext uri="{FF2B5EF4-FFF2-40B4-BE49-F238E27FC236}">
              <a16:creationId xmlns:a16="http://schemas.microsoft.com/office/drawing/2014/main" id="{D794BC71-B11A-CD7A-7B8D-C5E6F3B3B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xfrm>
          <a:off x="351948" y="141098823"/>
          <a:ext cx="1871663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844868</xdr:colOff>
      <xdr:row>162</xdr:row>
      <xdr:rowOff>60241</xdr:rowOff>
    </xdr:from>
    <xdr:to>
      <xdr:col>0</xdr:col>
      <xdr:colOff>1730693</xdr:colOff>
      <xdr:row>162</xdr:row>
      <xdr:rowOff>838910</xdr:rowOff>
    </xdr:to>
    <xdr:pic>
      <xdr:nvPicPr>
        <xdr:cNvPr id="325" name="Picture 324" descr="Insight Picture 324">
          <a:extLst>
            <a:ext uri="{FF2B5EF4-FFF2-40B4-BE49-F238E27FC236}">
              <a16:creationId xmlns:a16="http://schemas.microsoft.com/office/drawing/2014/main" id="{DCFD855A-4606-AEC7-7D7A-8C29FD099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xfrm>
          <a:off x="844868" y="141997981"/>
          <a:ext cx="885825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448389</xdr:colOff>
      <xdr:row>163</xdr:row>
      <xdr:rowOff>62632</xdr:rowOff>
    </xdr:from>
    <xdr:to>
      <xdr:col>0</xdr:col>
      <xdr:colOff>2127170</xdr:colOff>
      <xdr:row>163</xdr:row>
      <xdr:rowOff>1141338</xdr:rowOff>
    </xdr:to>
    <xdr:pic>
      <xdr:nvPicPr>
        <xdr:cNvPr id="327" name="Picture 326" descr="Insight Picture 326">
          <a:extLst>
            <a:ext uri="{FF2B5EF4-FFF2-40B4-BE49-F238E27FC236}">
              <a16:creationId xmlns:a16="http://schemas.microsoft.com/office/drawing/2014/main" id="{BF2841C1-3915-4B67-106C-F1D8A775E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xfrm>
          <a:off x="448389" y="142899532"/>
          <a:ext cx="1678781" cy="1078706"/>
        </a:xfrm>
        <a:prstGeom prst="rect">
          <a:avLst/>
        </a:prstGeom>
      </xdr:spPr>
    </xdr:pic>
    <xdr:clientData/>
  </xdr:twoCellAnchor>
  <xdr:twoCellAnchor editAs="oneCell">
    <xdr:from>
      <xdr:col>0</xdr:col>
      <xdr:colOff>616268</xdr:colOff>
      <xdr:row>164</xdr:row>
      <xdr:rowOff>63336</xdr:rowOff>
    </xdr:from>
    <xdr:to>
      <xdr:col>0</xdr:col>
      <xdr:colOff>1959293</xdr:colOff>
      <xdr:row>164</xdr:row>
      <xdr:rowOff>1277774</xdr:rowOff>
    </xdr:to>
    <xdr:pic>
      <xdr:nvPicPr>
        <xdr:cNvPr id="329" name="Picture 328" descr="Insight Picture 328">
          <a:extLst>
            <a:ext uri="{FF2B5EF4-FFF2-40B4-BE49-F238E27FC236}">
              <a16:creationId xmlns:a16="http://schemas.microsoft.com/office/drawing/2014/main" id="{CF557BA7-F43C-F51D-50DF-A0CC1AF87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xfrm>
          <a:off x="616268" y="144104196"/>
          <a:ext cx="1343025" cy="1214438"/>
        </a:xfrm>
        <a:prstGeom prst="rect">
          <a:avLst/>
        </a:prstGeom>
      </xdr:spPr>
    </xdr:pic>
    <xdr:clientData/>
  </xdr:twoCellAnchor>
  <xdr:twoCellAnchor editAs="oneCell">
    <xdr:from>
      <xdr:col>0</xdr:col>
      <xdr:colOff>519827</xdr:colOff>
      <xdr:row>165</xdr:row>
      <xdr:rowOff>63108</xdr:rowOff>
    </xdr:from>
    <xdr:to>
      <xdr:col>0</xdr:col>
      <xdr:colOff>2055733</xdr:colOff>
      <xdr:row>165</xdr:row>
      <xdr:rowOff>1041802</xdr:rowOff>
    </xdr:to>
    <xdr:pic>
      <xdr:nvPicPr>
        <xdr:cNvPr id="331" name="Picture 330" descr="Insight Picture 330">
          <a:extLst>
            <a:ext uri="{FF2B5EF4-FFF2-40B4-BE49-F238E27FC236}">
              <a16:creationId xmlns:a16="http://schemas.microsoft.com/office/drawing/2014/main" id="{34DA5B2E-A625-8E0A-5324-0C8113329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xfrm>
          <a:off x="519827" y="145445088"/>
          <a:ext cx="1535906" cy="978694"/>
        </a:xfrm>
        <a:prstGeom prst="rect">
          <a:avLst/>
        </a:prstGeom>
      </xdr:spPr>
    </xdr:pic>
    <xdr:clientData/>
  </xdr:twoCellAnchor>
  <xdr:twoCellAnchor editAs="oneCell">
    <xdr:from>
      <xdr:col>0</xdr:col>
      <xdr:colOff>716280</xdr:colOff>
      <xdr:row>166</xdr:row>
      <xdr:rowOff>60243</xdr:rowOff>
    </xdr:from>
    <xdr:to>
      <xdr:col>0</xdr:col>
      <xdr:colOff>1859280</xdr:colOff>
      <xdr:row>166</xdr:row>
      <xdr:rowOff>838912</xdr:rowOff>
    </xdr:to>
    <xdr:pic>
      <xdr:nvPicPr>
        <xdr:cNvPr id="333" name="Picture 332" descr="Insight Picture 332">
          <a:extLst>
            <a:ext uri="{FF2B5EF4-FFF2-40B4-BE49-F238E27FC236}">
              <a16:creationId xmlns:a16="http://schemas.microsoft.com/office/drawing/2014/main" id="{63565452-3599-D3D0-EF6B-62EA2654D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xfrm>
          <a:off x="716280" y="146547123"/>
          <a:ext cx="1143000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719852</xdr:colOff>
      <xdr:row>167</xdr:row>
      <xdr:rowOff>61431</xdr:rowOff>
    </xdr:from>
    <xdr:to>
      <xdr:col>0</xdr:col>
      <xdr:colOff>1855708</xdr:colOff>
      <xdr:row>167</xdr:row>
      <xdr:rowOff>761519</xdr:rowOff>
    </xdr:to>
    <xdr:pic>
      <xdr:nvPicPr>
        <xdr:cNvPr id="335" name="Picture 334" descr="Insight Picture 334">
          <a:extLst>
            <a:ext uri="{FF2B5EF4-FFF2-40B4-BE49-F238E27FC236}">
              <a16:creationId xmlns:a16="http://schemas.microsoft.com/office/drawing/2014/main" id="{6DCD2FB0-D391-E0CA-4F99-22F3CB71C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xfrm>
          <a:off x="719852" y="147447471"/>
          <a:ext cx="1135856" cy="700088"/>
        </a:xfrm>
        <a:prstGeom prst="rect">
          <a:avLst/>
        </a:prstGeom>
      </xdr:spPr>
    </xdr:pic>
    <xdr:clientData/>
  </xdr:twoCellAnchor>
  <xdr:twoCellAnchor editAs="oneCell">
    <xdr:from>
      <xdr:col>0</xdr:col>
      <xdr:colOff>737711</xdr:colOff>
      <xdr:row>168</xdr:row>
      <xdr:rowOff>61913</xdr:rowOff>
    </xdr:from>
    <xdr:to>
      <xdr:col>0</xdr:col>
      <xdr:colOff>1837849</xdr:colOff>
      <xdr:row>168</xdr:row>
      <xdr:rowOff>776288</xdr:rowOff>
    </xdr:to>
    <xdr:pic>
      <xdr:nvPicPr>
        <xdr:cNvPr id="337" name="Picture 336" descr="Insight Picture 336">
          <a:extLst>
            <a:ext uri="{FF2B5EF4-FFF2-40B4-BE49-F238E27FC236}">
              <a16:creationId xmlns:a16="http://schemas.microsoft.com/office/drawing/2014/main" id="{AA7579A0-F62D-EF80-5540-DE3F86A4F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xfrm>
          <a:off x="737711" y="148270913"/>
          <a:ext cx="1100138" cy="714375"/>
        </a:xfrm>
        <a:prstGeom prst="rect">
          <a:avLst/>
        </a:prstGeom>
      </xdr:spPr>
    </xdr:pic>
    <xdr:clientData/>
  </xdr:twoCellAnchor>
  <xdr:twoCellAnchor editAs="oneCell">
    <xdr:from>
      <xdr:col>0</xdr:col>
      <xdr:colOff>684133</xdr:colOff>
      <xdr:row>169</xdr:row>
      <xdr:rowOff>61677</xdr:rowOff>
    </xdr:from>
    <xdr:to>
      <xdr:col>0</xdr:col>
      <xdr:colOff>1891427</xdr:colOff>
      <xdr:row>169</xdr:row>
      <xdr:rowOff>883208</xdr:rowOff>
    </xdr:to>
    <xdr:pic>
      <xdr:nvPicPr>
        <xdr:cNvPr id="339" name="Picture 338" descr="Insight Picture 338">
          <a:extLst>
            <a:ext uri="{FF2B5EF4-FFF2-40B4-BE49-F238E27FC236}">
              <a16:creationId xmlns:a16="http://schemas.microsoft.com/office/drawing/2014/main" id="{8DA5CCEC-83ED-EEB7-199F-C49543093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xfrm>
          <a:off x="684133" y="149108877"/>
          <a:ext cx="1207294" cy="821531"/>
        </a:xfrm>
        <a:prstGeom prst="rect">
          <a:avLst/>
        </a:prstGeom>
      </xdr:spPr>
    </xdr:pic>
    <xdr:clientData/>
  </xdr:twoCellAnchor>
  <xdr:twoCellAnchor editAs="oneCell">
    <xdr:from>
      <xdr:col>0</xdr:col>
      <xdr:colOff>694849</xdr:colOff>
      <xdr:row>170</xdr:row>
      <xdr:rowOff>62389</xdr:rowOff>
    </xdr:from>
    <xdr:to>
      <xdr:col>0</xdr:col>
      <xdr:colOff>1880712</xdr:colOff>
      <xdr:row>170</xdr:row>
      <xdr:rowOff>791052</xdr:rowOff>
    </xdr:to>
    <xdr:pic>
      <xdr:nvPicPr>
        <xdr:cNvPr id="341" name="Picture 340" descr="Insight Picture 340">
          <a:extLst>
            <a:ext uri="{FF2B5EF4-FFF2-40B4-BE49-F238E27FC236}">
              <a16:creationId xmlns:a16="http://schemas.microsoft.com/office/drawing/2014/main" id="{C6190FC0-CD90-781A-CD88-25FFC4833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xfrm>
          <a:off x="694849" y="150054469"/>
          <a:ext cx="1185863" cy="728663"/>
        </a:xfrm>
        <a:prstGeom prst="rect">
          <a:avLst/>
        </a:prstGeom>
      </xdr:spPr>
    </xdr:pic>
    <xdr:clientData/>
  </xdr:twoCellAnchor>
  <xdr:twoCellAnchor editAs="oneCell">
    <xdr:from>
      <xdr:col>0</xdr:col>
      <xdr:colOff>348377</xdr:colOff>
      <xdr:row>171</xdr:row>
      <xdr:rowOff>60717</xdr:rowOff>
    </xdr:from>
    <xdr:to>
      <xdr:col>0</xdr:col>
      <xdr:colOff>2227183</xdr:colOff>
      <xdr:row>171</xdr:row>
      <xdr:rowOff>739373</xdr:rowOff>
    </xdr:to>
    <xdr:pic>
      <xdr:nvPicPr>
        <xdr:cNvPr id="343" name="Picture 342" descr="Insight Picture 342">
          <a:extLst>
            <a:ext uri="{FF2B5EF4-FFF2-40B4-BE49-F238E27FC236}">
              <a16:creationId xmlns:a16="http://schemas.microsoft.com/office/drawing/2014/main" id="{32C1E7EB-D595-8423-535C-6121A5E17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xfrm>
          <a:off x="348377" y="150906237"/>
          <a:ext cx="1878806" cy="678656"/>
        </a:xfrm>
        <a:prstGeom prst="rect">
          <a:avLst/>
        </a:prstGeom>
      </xdr:spPr>
    </xdr:pic>
    <xdr:clientData/>
  </xdr:twoCellAnchor>
  <xdr:twoCellAnchor editAs="oneCell">
    <xdr:from>
      <xdr:col>0</xdr:col>
      <xdr:colOff>366236</xdr:colOff>
      <xdr:row>172</xdr:row>
      <xdr:rowOff>62627</xdr:rowOff>
    </xdr:from>
    <xdr:to>
      <xdr:col>0</xdr:col>
      <xdr:colOff>2209324</xdr:colOff>
      <xdr:row>172</xdr:row>
      <xdr:rowOff>798433</xdr:rowOff>
    </xdr:to>
    <xdr:pic>
      <xdr:nvPicPr>
        <xdr:cNvPr id="345" name="Picture 344" descr="Insight Picture 344">
          <a:extLst>
            <a:ext uri="{FF2B5EF4-FFF2-40B4-BE49-F238E27FC236}">
              <a16:creationId xmlns:a16="http://schemas.microsoft.com/office/drawing/2014/main" id="{6C48CB99-14D2-94E4-FB97-544D8BBAD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xfrm>
          <a:off x="366236" y="151708247"/>
          <a:ext cx="1843088" cy="735806"/>
        </a:xfrm>
        <a:prstGeom prst="rect">
          <a:avLst/>
        </a:prstGeom>
      </xdr:spPr>
    </xdr:pic>
    <xdr:clientData/>
  </xdr:twoCellAnchor>
  <xdr:twoCellAnchor editAs="oneCell">
    <xdr:from>
      <xdr:col>0</xdr:col>
      <xdr:colOff>484108</xdr:colOff>
      <xdr:row>173</xdr:row>
      <xdr:rowOff>60243</xdr:rowOff>
    </xdr:from>
    <xdr:to>
      <xdr:col>0</xdr:col>
      <xdr:colOff>2091452</xdr:colOff>
      <xdr:row>173</xdr:row>
      <xdr:rowOff>838912</xdr:rowOff>
    </xdr:to>
    <xdr:pic>
      <xdr:nvPicPr>
        <xdr:cNvPr id="347" name="Picture 346" descr="Insight Picture 346">
          <a:extLst>
            <a:ext uri="{FF2B5EF4-FFF2-40B4-BE49-F238E27FC236}">
              <a16:creationId xmlns:a16="http://schemas.microsoft.com/office/drawing/2014/main" id="{FF471461-6C6B-A9DF-2BE6-77E217F34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xfrm>
          <a:off x="484108" y="152566923"/>
          <a:ext cx="1607344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887730</xdr:colOff>
      <xdr:row>174</xdr:row>
      <xdr:rowOff>62870</xdr:rowOff>
    </xdr:from>
    <xdr:to>
      <xdr:col>0</xdr:col>
      <xdr:colOff>1687830</xdr:colOff>
      <xdr:row>174</xdr:row>
      <xdr:rowOff>805820</xdr:rowOff>
    </xdr:to>
    <xdr:pic>
      <xdr:nvPicPr>
        <xdr:cNvPr id="349" name="Picture 348" descr="Insight Picture 348">
          <a:extLst>
            <a:ext uri="{FF2B5EF4-FFF2-40B4-BE49-F238E27FC236}">
              <a16:creationId xmlns:a16="http://schemas.microsoft.com/office/drawing/2014/main" id="{099F17DB-D0BB-23FF-72F7-D9E19BCE4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4"/>
        <a:stretch>
          <a:fillRect/>
        </a:stretch>
      </xdr:blipFill>
      <xdr:spPr>
        <a:xfrm>
          <a:off x="887730" y="153468710"/>
          <a:ext cx="8001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705565</xdr:colOff>
      <xdr:row>175</xdr:row>
      <xdr:rowOff>60965</xdr:rowOff>
    </xdr:from>
    <xdr:to>
      <xdr:col>0</xdr:col>
      <xdr:colOff>1869996</xdr:colOff>
      <xdr:row>175</xdr:row>
      <xdr:rowOff>1089665</xdr:rowOff>
    </xdr:to>
    <xdr:pic>
      <xdr:nvPicPr>
        <xdr:cNvPr id="351" name="Picture 350" descr="Insight Picture 350">
          <a:extLst>
            <a:ext uri="{FF2B5EF4-FFF2-40B4-BE49-F238E27FC236}">
              <a16:creationId xmlns:a16="http://schemas.microsoft.com/office/drawing/2014/main" id="{50029DE4-ABC4-966B-9170-5B6E4DFD8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xfrm>
          <a:off x="705565" y="154335485"/>
          <a:ext cx="1164431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280511</xdr:colOff>
      <xdr:row>176</xdr:row>
      <xdr:rowOff>61196</xdr:rowOff>
    </xdr:from>
    <xdr:to>
      <xdr:col>0</xdr:col>
      <xdr:colOff>2295049</xdr:colOff>
      <xdr:row>176</xdr:row>
      <xdr:rowOff>754140</xdr:rowOff>
    </xdr:to>
    <xdr:pic>
      <xdr:nvPicPr>
        <xdr:cNvPr id="353" name="Picture 352" descr="Insight Picture 352">
          <a:extLst>
            <a:ext uri="{FF2B5EF4-FFF2-40B4-BE49-F238E27FC236}">
              <a16:creationId xmlns:a16="http://schemas.microsoft.com/office/drawing/2014/main" id="{FEBB5486-04C1-289E-EC54-EE58DC0F8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xfrm>
          <a:off x="280511" y="155486336"/>
          <a:ext cx="2014538" cy="692944"/>
        </a:xfrm>
        <a:prstGeom prst="rect">
          <a:avLst/>
        </a:prstGeom>
      </xdr:spPr>
    </xdr:pic>
    <xdr:clientData/>
  </xdr:twoCellAnchor>
  <xdr:twoCellAnchor editAs="oneCell">
    <xdr:from>
      <xdr:col>0</xdr:col>
      <xdr:colOff>898446</xdr:colOff>
      <xdr:row>177</xdr:row>
      <xdr:rowOff>61434</xdr:rowOff>
    </xdr:from>
    <xdr:to>
      <xdr:col>0</xdr:col>
      <xdr:colOff>1677115</xdr:colOff>
      <xdr:row>177</xdr:row>
      <xdr:rowOff>875822</xdr:rowOff>
    </xdr:to>
    <xdr:pic>
      <xdr:nvPicPr>
        <xdr:cNvPr id="355" name="Picture 354" descr="Insight Picture 354">
          <a:extLst>
            <a:ext uri="{FF2B5EF4-FFF2-40B4-BE49-F238E27FC236}">
              <a16:creationId xmlns:a16="http://schemas.microsoft.com/office/drawing/2014/main" id="{934E62E1-DD99-59F6-BC26-5EB80DBD4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xfrm>
          <a:off x="898446" y="156301914"/>
          <a:ext cx="778669" cy="814388"/>
        </a:xfrm>
        <a:prstGeom prst="rect">
          <a:avLst/>
        </a:prstGeom>
      </xdr:spPr>
    </xdr:pic>
    <xdr:clientData/>
  </xdr:twoCellAnchor>
  <xdr:twoCellAnchor editAs="oneCell">
    <xdr:from>
      <xdr:col>0</xdr:col>
      <xdr:colOff>812720</xdr:colOff>
      <xdr:row>178</xdr:row>
      <xdr:rowOff>62386</xdr:rowOff>
    </xdr:from>
    <xdr:to>
      <xdr:col>0</xdr:col>
      <xdr:colOff>1762839</xdr:colOff>
      <xdr:row>178</xdr:row>
      <xdr:rowOff>562449</xdr:rowOff>
    </xdr:to>
    <xdr:pic>
      <xdr:nvPicPr>
        <xdr:cNvPr id="357" name="Picture 356" descr="Insight Picture 356">
          <a:extLst>
            <a:ext uri="{FF2B5EF4-FFF2-40B4-BE49-F238E27FC236}">
              <a16:creationId xmlns:a16="http://schemas.microsoft.com/office/drawing/2014/main" id="{FE69ACDE-C594-D2E9-9DB8-CDD47E8D0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8"/>
        <a:stretch>
          <a:fillRect/>
        </a:stretch>
      </xdr:blipFill>
      <xdr:spPr>
        <a:xfrm>
          <a:off x="812720" y="157240126"/>
          <a:ext cx="950119" cy="500063"/>
        </a:xfrm>
        <a:prstGeom prst="rect">
          <a:avLst/>
        </a:prstGeom>
      </xdr:spPr>
    </xdr:pic>
    <xdr:clientData/>
  </xdr:twoCellAnchor>
  <xdr:twoCellAnchor editAs="oneCell">
    <xdr:from>
      <xdr:col>0</xdr:col>
      <xdr:colOff>766286</xdr:colOff>
      <xdr:row>179</xdr:row>
      <xdr:rowOff>62389</xdr:rowOff>
    </xdr:from>
    <xdr:to>
      <xdr:col>0</xdr:col>
      <xdr:colOff>1809274</xdr:colOff>
      <xdr:row>179</xdr:row>
      <xdr:rowOff>791052</xdr:rowOff>
    </xdr:to>
    <xdr:pic>
      <xdr:nvPicPr>
        <xdr:cNvPr id="359" name="Picture 358" descr="Insight Picture 358">
          <a:extLst>
            <a:ext uri="{FF2B5EF4-FFF2-40B4-BE49-F238E27FC236}">
              <a16:creationId xmlns:a16="http://schemas.microsoft.com/office/drawing/2014/main" id="{F96E0068-A39E-C91A-4C70-C7C9F3BA7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9"/>
        <a:stretch>
          <a:fillRect/>
        </a:stretch>
      </xdr:blipFill>
      <xdr:spPr>
        <a:xfrm>
          <a:off x="766286" y="157864969"/>
          <a:ext cx="1042988" cy="728663"/>
        </a:xfrm>
        <a:prstGeom prst="rect">
          <a:avLst/>
        </a:prstGeom>
      </xdr:spPr>
    </xdr:pic>
    <xdr:clientData/>
  </xdr:twoCellAnchor>
  <xdr:twoCellAnchor editAs="oneCell">
    <xdr:from>
      <xdr:col>0</xdr:col>
      <xdr:colOff>616268</xdr:colOff>
      <xdr:row>180</xdr:row>
      <xdr:rowOff>61672</xdr:rowOff>
    </xdr:from>
    <xdr:to>
      <xdr:col>0</xdr:col>
      <xdr:colOff>1959293</xdr:colOff>
      <xdr:row>180</xdr:row>
      <xdr:rowOff>540303</xdr:rowOff>
    </xdr:to>
    <xdr:pic>
      <xdr:nvPicPr>
        <xdr:cNvPr id="361" name="Picture 360" descr="Insight Picture 360">
          <a:extLst>
            <a:ext uri="{FF2B5EF4-FFF2-40B4-BE49-F238E27FC236}">
              <a16:creationId xmlns:a16="http://schemas.microsoft.com/office/drawing/2014/main" id="{DE81302F-6AB7-59C9-A6DD-69AB6809A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0"/>
        <a:stretch>
          <a:fillRect/>
        </a:stretch>
      </xdr:blipFill>
      <xdr:spPr>
        <a:xfrm>
          <a:off x="616268" y="158717692"/>
          <a:ext cx="1343025" cy="478631"/>
        </a:xfrm>
        <a:prstGeom prst="rect">
          <a:avLst/>
        </a:prstGeom>
      </xdr:spPr>
    </xdr:pic>
    <xdr:clientData/>
  </xdr:twoCellAnchor>
  <xdr:twoCellAnchor editAs="oneCell">
    <xdr:from>
      <xdr:col>0</xdr:col>
      <xdr:colOff>691277</xdr:colOff>
      <xdr:row>181</xdr:row>
      <xdr:rowOff>61441</xdr:rowOff>
    </xdr:from>
    <xdr:to>
      <xdr:col>0</xdr:col>
      <xdr:colOff>1884283</xdr:colOff>
      <xdr:row>181</xdr:row>
      <xdr:rowOff>990129</xdr:rowOff>
    </xdr:to>
    <xdr:pic>
      <xdr:nvPicPr>
        <xdr:cNvPr id="363" name="Picture 362" descr="Insight Picture 362">
          <a:extLst>
            <a:ext uri="{FF2B5EF4-FFF2-40B4-BE49-F238E27FC236}">
              <a16:creationId xmlns:a16="http://schemas.microsoft.com/office/drawing/2014/main" id="{58E422AB-2B69-5212-2A5E-6C6313760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1"/>
        <a:stretch>
          <a:fillRect/>
        </a:stretch>
      </xdr:blipFill>
      <xdr:spPr>
        <a:xfrm>
          <a:off x="691277" y="159319441"/>
          <a:ext cx="1193006" cy="928688"/>
        </a:xfrm>
        <a:prstGeom prst="rect">
          <a:avLst/>
        </a:prstGeom>
      </xdr:spPr>
    </xdr:pic>
    <xdr:clientData/>
  </xdr:twoCellAnchor>
  <xdr:twoCellAnchor editAs="oneCell">
    <xdr:from>
      <xdr:col>0</xdr:col>
      <xdr:colOff>701993</xdr:colOff>
      <xdr:row>182</xdr:row>
      <xdr:rowOff>60248</xdr:rowOff>
    </xdr:from>
    <xdr:to>
      <xdr:col>0</xdr:col>
      <xdr:colOff>1873568</xdr:colOff>
      <xdr:row>182</xdr:row>
      <xdr:rowOff>838917</xdr:rowOff>
    </xdr:to>
    <xdr:pic>
      <xdr:nvPicPr>
        <xdr:cNvPr id="365" name="Picture 364" descr="Insight Picture 364">
          <a:extLst>
            <a:ext uri="{FF2B5EF4-FFF2-40B4-BE49-F238E27FC236}">
              <a16:creationId xmlns:a16="http://schemas.microsoft.com/office/drawing/2014/main" id="{424AAA71-6565-54A3-388A-C3C7E22CB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2"/>
        <a:stretch>
          <a:fillRect/>
        </a:stretch>
      </xdr:blipFill>
      <xdr:spPr>
        <a:xfrm>
          <a:off x="701993" y="160369808"/>
          <a:ext cx="1171575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609124</xdr:colOff>
      <xdr:row>183</xdr:row>
      <xdr:rowOff>62391</xdr:rowOff>
    </xdr:from>
    <xdr:to>
      <xdr:col>0</xdr:col>
      <xdr:colOff>1966437</xdr:colOff>
      <xdr:row>183</xdr:row>
      <xdr:rowOff>1133954</xdr:rowOff>
    </xdr:to>
    <xdr:pic>
      <xdr:nvPicPr>
        <xdr:cNvPr id="367" name="Picture 366" descr="Insight Picture 366">
          <a:extLst>
            <a:ext uri="{FF2B5EF4-FFF2-40B4-BE49-F238E27FC236}">
              <a16:creationId xmlns:a16="http://schemas.microsoft.com/office/drawing/2014/main" id="{6E831161-6D7D-61E0-368A-88BD1FA7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3"/>
        <a:stretch>
          <a:fillRect/>
        </a:stretch>
      </xdr:blipFill>
      <xdr:spPr>
        <a:xfrm>
          <a:off x="609124" y="161271111"/>
          <a:ext cx="1357313" cy="1071563"/>
        </a:xfrm>
        <a:prstGeom prst="rect">
          <a:avLst/>
        </a:prstGeom>
      </xdr:spPr>
    </xdr:pic>
    <xdr:clientData/>
  </xdr:twoCellAnchor>
  <xdr:twoCellAnchor editAs="oneCell">
    <xdr:from>
      <xdr:col>0</xdr:col>
      <xdr:colOff>726995</xdr:colOff>
      <xdr:row>184</xdr:row>
      <xdr:rowOff>62394</xdr:rowOff>
    </xdr:from>
    <xdr:to>
      <xdr:col>0</xdr:col>
      <xdr:colOff>1848564</xdr:colOff>
      <xdr:row>184</xdr:row>
      <xdr:rowOff>1133957</xdr:rowOff>
    </xdr:to>
    <xdr:pic>
      <xdr:nvPicPr>
        <xdr:cNvPr id="369" name="Picture 368" descr="Insight Picture 368">
          <a:extLst>
            <a:ext uri="{FF2B5EF4-FFF2-40B4-BE49-F238E27FC236}">
              <a16:creationId xmlns:a16="http://schemas.microsoft.com/office/drawing/2014/main" id="{A54D43D4-761C-CCCF-751D-1D3A47A91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4"/>
        <a:stretch>
          <a:fillRect/>
        </a:stretch>
      </xdr:blipFill>
      <xdr:spPr>
        <a:xfrm>
          <a:off x="726995" y="162467454"/>
          <a:ext cx="1121569" cy="1071563"/>
        </a:xfrm>
        <a:prstGeom prst="rect">
          <a:avLst/>
        </a:prstGeom>
      </xdr:spPr>
    </xdr:pic>
    <xdr:clientData/>
  </xdr:twoCellAnchor>
  <xdr:twoCellAnchor editAs="oneCell">
    <xdr:from>
      <xdr:col>0</xdr:col>
      <xdr:colOff>691277</xdr:colOff>
      <xdr:row>185</xdr:row>
      <xdr:rowOff>62384</xdr:rowOff>
    </xdr:from>
    <xdr:to>
      <xdr:col>0</xdr:col>
      <xdr:colOff>1884283</xdr:colOff>
      <xdr:row>185</xdr:row>
      <xdr:rowOff>562447</xdr:rowOff>
    </xdr:to>
    <xdr:pic>
      <xdr:nvPicPr>
        <xdr:cNvPr id="371" name="Picture 370" descr="Insight Picture 370">
          <a:extLst>
            <a:ext uri="{FF2B5EF4-FFF2-40B4-BE49-F238E27FC236}">
              <a16:creationId xmlns:a16="http://schemas.microsoft.com/office/drawing/2014/main" id="{37A41F7A-E638-3C29-FC63-E9D0B303F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5"/>
        <a:stretch>
          <a:fillRect/>
        </a:stretch>
      </xdr:blipFill>
      <xdr:spPr>
        <a:xfrm>
          <a:off x="691277" y="163663784"/>
          <a:ext cx="1193006" cy="500063"/>
        </a:xfrm>
        <a:prstGeom prst="rect">
          <a:avLst/>
        </a:prstGeom>
      </xdr:spPr>
    </xdr:pic>
    <xdr:clientData/>
  </xdr:twoCellAnchor>
  <xdr:twoCellAnchor editAs="oneCell">
    <xdr:from>
      <xdr:col>0</xdr:col>
      <xdr:colOff>534115</xdr:colOff>
      <xdr:row>186</xdr:row>
      <xdr:rowOff>60241</xdr:rowOff>
    </xdr:from>
    <xdr:to>
      <xdr:col>0</xdr:col>
      <xdr:colOff>2041446</xdr:colOff>
      <xdr:row>186</xdr:row>
      <xdr:rowOff>838910</xdr:rowOff>
    </xdr:to>
    <xdr:pic>
      <xdr:nvPicPr>
        <xdr:cNvPr id="373" name="Picture 372" descr="Insight Picture 372">
          <a:extLst>
            <a:ext uri="{FF2B5EF4-FFF2-40B4-BE49-F238E27FC236}">
              <a16:creationId xmlns:a16="http://schemas.microsoft.com/office/drawing/2014/main" id="{6C8B1373-DE48-F2D7-BFA1-1E5E6DAA9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6"/>
        <a:stretch>
          <a:fillRect/>
        </a:stretch>
      </xdr:blipFill>
      <xdr:spPr>
        <a:xfrm>
          <a:off x="534115" y="164286481"/>
          <a:ext cx="1507331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634127</xdr:colOff>
      <xdr:row>187</xdr:row>
      <xdr:rowOff>62632</xdr:rowOff>
    </xdr:from>
    <xdr:to>
      <xdr:col>0</xdr:col>
      <xdr:colOff>1941433</xdr:colOff>
      <xdr:row>187</xdr:row>
      <xdr:rowOff>798438</xdr:rowOff>
    </xdr:to>
    <xdr:pic>
      <xdr:nvPicPr>
        <xdr:cNvPr id="375" name="Picture 374" descr="Insight Picture 374">
          <a:extLst>
            <a:ext uri="{FF2B5EF4-FFF2-40B4-BE49-F238E27FC236}">
              <a16:creationId xmlns:a16="http://schemas.microsoft.com/office/drawing/2014/main" id="{65A80D09-D077-933F-9904-B240E8CC7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7"/>
        <a:stretch>
          <a:fillRect/>
        </a:stretch>
      </xdr:blipFill>
      <xdr:spPr>
        <a:xfrm>
          <a:off x="634127" y="165188032"/>
          <a:ext cx="1307306" cy="735806"/>
        </a:xfrm>
        <a:prstGeom prst="rect">
          <a:avLst/>
        </a:prstGeom>
      </xdr:spPr>
    </xdr:pic>
    <xdr:clientData/>
  </xdr:twoCellAnchor>
  <xdr:twoCellAnchor editAs="oneCell">
    <xdr:from>
      <xdr:col>0</xdr:col>
      <xdr:colOff>787718</xdr:colOff>
      <xdr:row>188</xdr:row>
      <xdr:rowOff>61203</xdr:rowOff>
    </xdr:from>
    <xdr:to>
      <xdr:col>0</xdr:col>
      <xdr:colOff>1787843</xdr:colOff>
      <xdr:row>188</xdr:row>
      <xdr:rowOff>754147</xdr:rowOff>
    </xdr:to>
    <xdr:pic>
      <xdr:nvPicPr>
        <xdr:cNvPr id="377" name="Picture 376" descr="Insight Picture 376">
          <a:extLst>
            <a:ext uri="{FF2B5EF4-FFF2-40B4-BE49-F238E27FC236}">
              <a16:creationId xmlns:a16="http://schemas.microsoft.com/office/drawing/2014/main" id="{FC1438F4-F370-55A5-E053-37D67FB96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8"/>
        <a:stretch>
          <a:fillRect/>
        </a:stretch>
      </xdr:blipFill>
      <xdr:spPr>
        <a:xfrm>
          <a:off x="787718" y="166047663"/>
          <a:ext cx="1000125" cy="692944"/>
        </a:xfrm>
        <a:prstGeom prst="rect">
          <a:avLst/>
        </a:prstGeom>
      </xdr:spPr>
    </xdr:pic>
    <xdr:clientData/>
  </xdr:twoCellAnchor>
  <xdr:twoCellAnchor editAs="oneCell">
    <xdr:from>
      <xdr:col>0</xdr:col>
      <xdr:colOff>701993</xdr:colOff>
      <xdr:row>189</xdr:row>
      <xdr:rowOff>63574</xdr:rowOff>
    </xdr:from>
    <xdr:to>
      <xdr:col>0</xdr:col>
      <xdr:colOff>1873568</xdr:colOff>
      <xdr:row>189</xdr:row>
      <xdr:rowOff>599355</xdr:rowOff>
    </xdr:to>
    <xdr:pic>
      <xdr:nvPicPr>
        <xdr:cNvPr id="379" name="Picture 378" descr="Insight Picture 378">
          <a:extLst>
            <a:ext uri="{FF2B5EF4-FFF2-40B4-BE49-F238E27FC236}">
              <a16:creationId xmlns:a16="http://schemas.microsoft.com/office/drawing/2014/main" id="{2E48BDA3-0034-B262-D94D-B708C9397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9"/>
        <a:stretch>
          <a:fillRect/>
        </a:stretch>
      </xdr:blipFill>
      <xdr:spPr>
        <a:xfrm>
          <a:off x="701993" y="166865374"/>
          <a:ext cx="1171575" cy="535781"/>
        </a:xfrm>
        <a:prstGeom prst="rect">
          <a:avLst/>
        </a:prstGeom>
      </xdr:spPr>
    </xdr:pic>
    <xdr:clientData/>
  </xdr:twoCellAnchor>
  <xdr:twoCellAnchor editAs="oneCell">
    <xdr:from>
      <xdr:col>0</xdr:col>
      <xdr:colOff>341233</xdr:colOff>
      <xdr:row>190</xdr:row>
      <xdr:rowOff>61915</xdr:rowOff>
    </xdr:from>
    <xdr:to>
      <xdr:col>0</xdr:col>
      <xdr:colOff>2234327</xdr:colOff>
      <xdr:row>190</xdr:row>
      <xdr:rowOff>547690</xdr:rowOff>
    </xdr:to>
    <xdr:pic>
      <xdr:nvPicPr>
        <xdr:cNvPr id="381" name="Picture 380" descr="Insight Picture 380">
          <a:extLst>
            <a:ext uri="{FF2B5EF4-FFF2-40B4-BE49-F238E27FC236}">
              <a16:creationId xmlns:a16="http://schemas.microsoft.com/office/drawing/2014/main" id="{8E875B43-D6ED-3B32-6B58-4D40090EC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0"/>
        <a:stretch>
          <a:fillRect/>
        </a:stretch>
      </xdr:blipFill>
      <xdr:spPr>
        <a:xfrm>
          <a:off x="341233" y="167526655"/>
          <a:ext cx="1893094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691277</xdr:colOff>
      <xdr:row>191</xdr:row>
      <xdr:rowOff>60960</xdr:rowOff>
    </xdr:from>
    <xdr:to>
      <xdr:col>0</xdr:col>
      <xdr:colOff>1884283</xdr:colOff>
      <xdr:row>191</xdr:row>
      <xdr:rowOff>746760</xdr:rowOff>
    </xdr:to>
    <xdr:pic>
      <xdr:nvPicPr>
        <xdr:cNvPr id="383" name="Picture 382" descr="Insight Picture 382">
          <a:extLst>
            <a:ext uri="{FF2B5EF4-FFF2-40B4-BE49-F238E27FC236}">
              <a16:creationId xmlns:a16="http://schemas.microsoft.com/office/drawing/2014/main" id="{17BA1488-EF56-F363-878B-6BA129B9E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1"/>
        <a:stretch>
          <a:fillRect/>
        </a:stretch>
      </xdr:blipFill>
      <xdr:spPr>
        <a:xfrm>
          <a:off x="691277" y="168135300"/>
          <a:ext cx="1193006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594836</xdr:colOff>
      <xdr:row>192</xdr:row>
      <xdr:rowOff>62394</xdr:rowOff>
    </xdr:from>
    <xdr:to>
      <xdr:col>0</xdr:col>
      <xdr:colOff>1980724</xdr:colOff>
      <xdr:row>192</xdr:row>
      <xdr:rowOff>791057</xdr:rowOff>
    </xdr:to>
    <xdr:pic>
      <xdr:nvPicPr>
        <xdr:cNvPr id="385" name="Picture 384" descr="Insight Picture 384">
          <a:extLst>
            <a:ext uri="{FF2B5EF4-FFF2-40B4-BE49-F238E27FC236}">
              <a16:creationId xmlns:a16="http://schemas.microsoft.com/office/drawing/2014/main" id="{1A402FA2-80FC-843D-8B87-A32A25F4C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2"/>
        <a:stretch>
          <a:fillRect/>
        </a:stretch>
      </xdr:blipFill>
      <xdr:spPr>
        <a:xfrm>
          <a:off x="594836" y="168944454"/>
          <a:ext cx="1385888" cy="728663"/>
        </a:xfrm>
        <a:prstGeom prst="rect">
          <a:avLst/>
        </a:prstGeom>
      </xdr:spPr>
    </xdr:pic>
    <xdr:clientData/>
  </xdr:twoCellAnchor>
  <xdr:twoCellAnchor editAs="oneCell">
    <xdr:from>
      <xdr:col>0</xdr:col>
      <xdr:colOff>676990</xdr:colOff>
      <xdr:row>193</xdr:row>
      <xdr:rowOff>61193</xdr:rowOff>
    </xdr:from>
    <xdr:to>
      <xdr:col>0</xdr:col>
      <xdr:colOff>1898571</xdr:colOff>
      <xdr:row>193</xdr:row>
      <xdr:rowOff>639837</xdr:rowOff>
    </xdr:to>
    <xdr:pic>
      <xdr:nvPicPr>
        <xdr:cNvPr id="387" name="Picture 386" descr="Insight Picture 386">
          <a:extLst>
            <a:ext uri="{FF2B5EF4-FFF2-40B4-BE49-F238E27FC236}">
              <a16:creationId xmlns:a16="http://schemas.microsoft.com/office/drawing/2014/main" id="{07C0AE55-2B65-2819-09DF-EF8D824EE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3"/>
        <a:stretch>
          <a:fillRect/>
        </a:stretch>
      </xdr:blipFill>
      <xdr:spPr>
        <a:xfrm>
          <a:off x="676990" y="169796693"/>
          <a:ext cx="1221581" cy="578644"/>
        </a:xfrm>
        <a:prstGeom prst="rect">
          <a:avLst/>
        </a:prstGeom>
      </xdr:spPr>
    </xdr:pic>
    <xdr:clientData/>
  </xdr:twoCellAnchor>
  <xdr:twoCellAnchor editAs="oneCell">
    <xdr:from>
      <xdr:col>0</xdr:col>
      <xdr:colOff>784145</xdr:colOff>
      <xdr:row>194</xdr:row>
      <xdr:rowOff>63341</xdr:rowOff>
    </xdr:from>
    <xdr:to>
      <xdr:col>0</xdr:col>
      <xdr:colOff>1791414</xdr:colOff>
      <xdr:row>194</xdr:row>
      <xdr:rowOff>934879</xdr:rowOff>
    </xdr:to>
    <xdr:pic>
      <xdr:nvPicPr>
        <xdr:cNvPr id="389" name="Picture 388" descr="Insight Picture 388">
          <a:extLst>
            <a:ext uri="{FF2B5EF4-FFF2-40B4-BE49-F238E27FC236}">
              <a16:creationId xmlns:a16="http://schemas.microsoft.com/office/drawing/2014/main" id="{6185A1B6-700D-06DC-C972-7711D5624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4"/>
        <a:stretch>
          <a:fillRect/>
        </a:stretch>
      </xdr:blipFill>
      <xdr:spPr>
        <a:xfrm>
          <a:off x="784145" y="170499881"/>
          <a:ext cx="1007269" cy="871538"/>
        </a:xfrm>
        <a:prstGeom prst="rect">
          <a:avLst/>
        </a:prstGeom>
      </xdr:spPr>
    </xdr:pic>
    <xdr:clientData/>
  </xdr:twoCellAnchor>
  <xdr:twoCellAnchor editAs="oneCell">
    <xdr:from>
      <xdr:col>0</xdr:col>
      <xdr:colOff>723424</xdr:colOff>
      <xdr:row>195</xdr:row>
      <xdr:rowOff>62146</xdr:rowOff>
    </xdr:from>
    <xdr:to>
      <xdr:col>0</xdr:col>
      <xdr:colOff>1852137</xdr:colOff>
      <xdr:row>195</xdr:row>
      <xdr:rowOff>897965</xdr:rowOff>
    </xdr:to>
    <xdr:pic>
      <xdr:nvPicPr>
        <xdr:cNvPr id="391" name="Picture 390" descr="Insight Picture 390">
          <a:extLst>
            <a:ext uri="{FF2B5EF4-FFF2-40B4-BE49-F238E27FC236}">
              <a16:creationId xmlns:a16="http://schemas.microsoft.com/office/drawing/2014/main" id="{5F81BFEE-9C6A-682D-11FD-833294F59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5"/>
        <a:stretch>
          <a:fillRect/>
        </a:stretch>
      </xdr:blipFill>
      <xdr:spPr>
        <a:xfrm>
          <a:off x="723424" y="171496906"/>
          <a:ext cx="1128713" cy="835819"/>
        </a:xfrm>
        <a:prstGeom prst="rect">
          <a:avLst/>
        </a:prstGeom>
      </xdr:spPr>
    </xdr:pic>
    <xdr:clientData/>
  </xdr:twoCellAnchor>
  <xdr:twoCellAnchor editAs="oneCell">
    <xdr:from>
      <xdr:col>0</xdr:col>
      <xdr:colOff>701993</xdr:colOff>
      <xdr:row>196</xdr:row>
      <xdr:rowOff>63579</xdr:rowOff>
    </xdr:from>
    <xdr:to>
      <xdr:col>0</xdr:col>
      <xdr:colOff>1873568</xdr:colOff>
      <xdr:row>196</xdr:row>
      <xdr:rowOff>599360</xdr:rowOff>
    </xdr:to>
    <xdr:pic>
      <xdr:nvPicPr>
        <xdr:cNvPr id="393" name="Picture 392" descr="Insight Picture 392">
          <a:extLst>
            <a:ext uri="{FF2B5EF4-FFF2-40B4-BE49-F238E27FC236}">
              <a16:creationId xmlns:a16="http://schemas.microsoft.com/office/drawing/2014/main" id="{8114D341-503B-6EDF-EFF6-BBC3A8ED4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6"/>
        <a:stretch>
          <a:fillRect/>
        </a:stretch>
      </xdr:blipFill>
      <xdr:spPr>
        <a:xfrm>
          <a:off x="701993" y="172458459"/>
          <a:ext cx="1171575" cy="535781"/>
        </a:xfrm>
        <a:prstGeom prst="rect">
          <a:avLst/>
        </a:prstGeom>
      </xdr:spPr>
    </xdr:pic>
    <xdr:clientData/>
  </xdr:twoCellAnchor>
  <xdr:twoCellAnchor editAs="oneCell">
    <xdr:from>
      <xdr:col>0</xdr:col>
      <xdr:colOff>680561</xdr:colOff>
      <xdr:row>197</xdr:row>
      <xdr:rowOff>62391</xdr:rowOff>
    </xdr:from>
    <xdr:to>
      <xdr:col>0</xdr:col>
      <xdr:colOff>1894999</xdr:colOff>
      <xdr:row>197</xdr:row>
      <xdr:rowOff>791054</xdr:rowOff>
    </xdr:to>
    <xdr:pic>
      <xdr:nvPicPr>
        <xdr:cNvPr id="395" name="Picture 394" descr="Insight Picture 394">
          <a:extLst>
            <a:ext uri="{FF2B5EF4-FFF2-40B4-BE49-F238E27FC236}">
              <a16:creationId xmlns:a16="http://schemas.microsoft.com/office/drawing/2014/main" id="{FF1E7ACA-DC91-2FEB-1E9B-E8D2EE37F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7"/>
        <a:stretch>
          <a:fillRect/>
        </a:stretch>
      </xdr:blipFill>
      <xdr:spPr>
        <a:xfrm>
          <a:off x="680561" y="173120211"/>
          <a:ext cx="1214438" cy="728663"/>
        </a:xfrm>
        <a:prstGeom prst="rect">
          <a:avLst/>
        </a:prstGeom>
      </xdr:spPr>
    </xdr:pic>
    <xdr:clientData/>
  </xdr:twoCellAnchor>
  <xdr:twoCellAnchor editAs="oneCell">
    <xdr:from>
      <xdr:col>0</xdr:col>
      <xdr:colOff>619840</xdr:colOff>
      <xdr:row>198</xdr:row>
      <xdr:rowOff>63820</xdr:rowOff>
    </xdr:from>
    <xdr:to>
      <xdr:col>0</xdr:col>
      <xdr:colOff>1955721</xdr:colOff>
      <xdr:row>198</xdr:row>
      <xdr:rowOff>721045</xdr:rowOff>
    </xdr:to>
    <xdr:pic>
      <xdr:nvPicPr>
        <xdr:cNvPr id="397" name="Picture 396" descr="Insight Picture 396">
          <a:extLst>
            <a:ext uri="{FF2B5EF4-FFF2-40B4-BE49-F238E27FC236}">
              <a16:creationId xmlns:a16="http://schemas.microsoft.com/office/drawing/2014/main" id="{E3930533-5908-D905-4C09-900DBED49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8"/>
        <a:stretch>
          <a:fillRect/>
        </a:stretch>
      </xdr:blipFill>
      <xdr:spPr>
        <a:xfrm>
          <a:off x="619840" y="173975080"/>
          <a:ext cx="1335881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591265</xdr:colOff>
      <xdr:row>199</xdr:row>
      <xdr:rowOff>60246</xdr:rowOff>
    </xdr:from>
    <xdr:to>
      <xdr:col>0</xdr:col>
      <xdr:colOff>1984296</xdr:colOff>
      <xdr:row>199</xdr:row>
      <xdr:rowOff>724615</xdr:rowOff>
    </xdr:to>
    <xdr:pic>
      <xdr:nvPicPr>
        <xdr:cNvPr id="399" name="Picture 398" descr="Insight Picture 398">
          <a:extLst>
            <a:ext uri="{FF2B5EF4-FFF2-40B4-BE49-F238E27FC236}">
              <a16:creationId xmlns:a16="http://schemas.microsoft.com/office/drawing/2014/main" id="{DA725E73-DCAB-B05B-8C09-0AEC1971F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9"/>
        <a:stretch>
          <a:fillRect/>
        </a:stretch>
      </xdr:blipFill>
      <xdr:spPr>
        <a:xfrm>
          <a:off x="591265" y="174756366"/>
          <a:ext cx="1393031" cy="664369"/>
        </a:xfrm>
        <a:prstGeom prst="rect">
          <a:avLst/>
        </a:prstGeom>
      </xdr:spPr>
    </xdr:pic>
    <xdr:clientData/>
  </xdr:twoCellAnchor>
  <xdr:twoCellAnchor editAs="oneCell">
    <xdr:from>
      <xdr:col>0</xdr:col>
      <xdr:colOff>505540</xdr:colOff>
      <xdr:row>200</xdr:row>
      <xdr:rowOff>63108</xdr:rowOff>
    </xdr:from>
    <xdr:to>
      <xdr:col>0</xdr:col>
      <xdr:colOff>2070021</xdr:colOff>
      <xdr:row>200</xdr:row>
      <xdr:rowOff>813202</xdr:rowOff>
    </xdr:to>
    <xdr:pic>
      <xdr:nvPicPr>
        <xdr:cNvPr id="401" name="Picture 400" descr="Insight Picture 400">
          <a:extLst>
            <a:ext uri="{FF2B5EF4-FFF2-40B4-BE49-F238E27FC236}">
              <a16:creationId xmlns:a16="http://schemas.microsoft.com/office/drawing/2014/main" id="{2EB6D8A9-613F-62C4-B393-EB7F8632B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0"/>
        <a:stretch>
          <a:fillRect/>
        </a:stretch>
      </xdr:blipFill>
      <xdr:spPr>
        <a:xfrm>
          <a:off x="505540" y="175544088"/>
          <a:ext cx="1564481" cy="750094"/>
        </a:xfrm>
        <a:prstGeom prst="rect">
          <a:avLst/>
        </a:prstGeom>
      </xdr:spPr>
    </xdr:pic>
    <xdr:clientData/>
  </xdr:twoCellAnchor>
  <xdr:twoCellAnchor editAs="oneCell">
    <xdr:from>
      <xdr:col>0</xdr:col>
      <xdr:colOff>562690</xdr:colOff>
      <xdr:row>201</xdr:row>
      <xdr:rowOff>63344</xdr:rowOff>
    </xdr:from>
    <xdr:to>
      <xdr:col>0</xdr:col>
      <xdr:colOff>2012871</xdr:colOff>
      <xdr:row>201</xdr:row>
      <xdr:rowOff>934882</xdr:rowOff>
    </xdr:to>
    <xdr:pic>
      <xdr:nvPicPr>
        <xdr:cNvPr id="403" name="Picture 402" descr="Insight Picture 402">
          <a:extLst>
            <a:ext uri="{FF2B5EF4-FFF2-40B4-BE49-F238E27FC236}">
              <a16:creationId xmlns:a16="http://schemas.microsoft.com/office/drawing/2014/main" id="{8A98134C-1660-56A5-C4B4-F93E6742E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1"/>
        <a:stretch>
          <a:fillRect/>
        </a:stretch>
      </xdr:blipFill>
      <xdr:spPr>
        <a:xfrm>
          <a:off x="562690" y="176420624"/>
          <a:ext cx="1450181" cy="871538"/>
        </a:xfrm>
        <a:prstGeom prst="rect">
          <a:avLst/>
        </a:prstGeom>
      </xdr:spPr>
    </xdr:pic>
    <xdr:clientData/>
  </xdr:twoCellAnchor>
  <xdr:twoCellAnchor editAs="oneCell">
    <xdr:from>
      <xdr:col>0</xdr:col>
      <xdr:colOff>444818</xdr:colOff>
      <xdr:row>202</xdr:row>
      <xdr:rowOff>63822</xdr:rowOff>
    </xdr:from>
    <xdr:to>
      <xdr:col>0</xdr:col>
      <xdr:colOff>2130743</xdr:colOff>
      <xdr:row>202</xdr:row>
      <xdr:rowOff>721047</xdr:rowOff>
    </xdr:to>
    <xdr:pic>
      <xdr:nvPicPr>
        <xdr:cNvPr id="405" name="Picture 404" descr="Insight Picture 404">
          <a:extLst>
            <a:ext uri="{FF2B5EF4-FFF2-40B4-BE49-F238E27FC236}">
              <a16:creationId xmlns:a16="http://schemas.microsoft.com/office/drawing/2014/main" id="{DCC23F62-2414-2990-4DF1-A89CDE325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2"/>
        <a:stretch>
          <a:fillRect/>
        </a:stretch>
      </xdr:blipFill>
      <xdr:spPr>
        <a:xfrm>
          <a:off x="444818" y="177419322"/>
          <a:ext cx="1685925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780574</xdr:colOff>
      <xdr:row>203</xdr:row>
      <xdr:rowOff>61203</xdr:rowOff>
    </xdr:from>
    <xdr:to>
      <xdr:col>0</xdr:col>
      <xdr:colOff>1794987</xdr:colOff>
      <xdr:row>203</xdr:row>
      <xdr:rowOff>982747</xdr:rowOff>
    </xdr:to>
    <xdr:pic>
      <xdr:nvPicPr>
        <xdr:cNvPr id="407" name="Picture 406" descr="Insight Picture 406">
          <a:extLst>
            <a:ext uri="{FF2B5EF4-FFF2-40B4-BE49-F238E27FC236}">
              <a16:creationId xmlns:a16="http://schemas.microsoft.com/office/drawing/2014/main" id="{BC96694D-3777-481E-62D4-95CD330DA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3"/>
        <a:stretch>
          <a:fillRect/>
        </a:stretch>
      </xdr:blipFill>
      <xdr:spPr>
        <a:xfrm>
          <a:off x="780574" y="178201563"/>
          <a:ext cx="1014413" cy="921544"/>
        </a:xfrm>
        <a:prstGeom prst="rect">
          <a:avLst/>
        </a:prstGeom>
      </xdr:spPr>
    </xdr:pic>
    <xdr:clientData/>
  </xdr:twoCellAnchor>
  <xdr:twoCellAnchor editAs="oneCell">
    <xdr:from>
      <xdr:col>0</xdr:col>
      <xdr:colOff>644843</xdr:colOff>
      <xdr:row>204</xdr:row>
      <xdr:rowOff>61913</xdr:rowOff>
    </xdr:from>
    <xdr:to>
      <xdr:col>0</xdr:col>
      <xdr:colOff>1930718</xdr:colOff>
      <xdr:row>204</xdr:row>
      <xdr:rowOff>890588</xdr:rowOff>
    </xdr:to>
    <xdr:pic>
      <xdr:nvPicPr>
        <xdr:cNvPr id="409" name="Picture 408" descr="Insight Picture 408">
          <a:extLst>
            <a:ext uri="{FF2B5EF4-FFF2-40B4-BE49-F238E27FC236}">
              <a16:creationId xmlns:a16="http://schemas.microsoft.com/office/drawing/2014/main" id="{FC38CA42-4AD7-2F68-9F21-7EA8C57A3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4"/>
        <a:stretch>
          <a:fillRect/>
        </a:stretch>
      </xdr:blipFill>
      <xdr:spPr>
        <a:xfrm>
          <a:off x="644843" y="179246213"/>
          <a:ext cx="1285875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576977</xdr:colOff>
      <xdr:row>205</xdr:row>
      <xdr:rowOff>62632</xdr:rowOff>
    </xdr:from>
    <xdr:to>
      <xdr:col>0</xdr:col>
      <xdr:colOff>1998583</xdr:colOff>
      <xdr:row>205</xdr:row>
      <xdr:rowOff>798438</xdr:rowOff>
    </xdr:to>
    <xdr:pic>
      <xdr:nvPicPr>
        <xdr:cNvPr id="411" name="Picture 410" descr="Insight Picture 410">
          <a:extLst>
            <a:ext uri="{FF2B5EF4-FFF2-40B4-BE49-F238E27FC236}">
              <a16:creationId xmlns:a16="http://schemas.microsoft.com/office/drawing/2014/main" id="{F37DC9D4-45C7-E59E-B2AF-4F3C6C4A4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5"/>
        <a:stretch>
          <a:fillRect/>
        </a:stretch>
      </xdr:blipFill>
      <xdr:spPr>
        <a:xfrm>
          <a:off x="576977" y="180199432"/>
          <a:ext cx="1421606" cy="735806"/>
        </a:xfrm>
        <a:prstGeom prst="rect">
          <a:avLst/>
        </a:prstGeom>
      </xdr:spPr>
    </xdr:pic>
    <xdr:clientData/>
  </xdr:twoCellAnchor>
  <xdr:twoCellAnchor editAs="oneCell">
    <xdr:from>
      <xdr:col>0</xdr:col>
      <xdr:colOff>580549</xdr:colOff>
      <xdr:row>206</xdr:row>
      <xdr:rowOff>60719</xdr:rowOff>
    </xdr:from>
    <xdr:to>
      <xdr:col>0</xdr:col>
      <xdr:colOff>1995012</xdr:colOff>
      <xdr:row>206</xdr:row>
      <xdr:rowOff>967975</xdr:rowOff>
    </xdr:to>
    <xdr:pic>
      <xdr:nvPicPr>
        <xdr:cNvPr id="413" name="Picture 412" descr="Insight Picture 412">
          <a:extLst>
            <a:ext uri="{FF2B5EF4-FFF2-40B4-BE49-F238E27FC236}">
              <a16:creationId xmlns:a16="http://schemas.microsoft.com/office/drawing/2014/main" id="{21349A1B-3430-4A04-877E-BDE3B4D8C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6"/>
        <a:stretch>
          <a:fillRect/>
        </a:stretch>
      </xdr:blipFill>
      <xdr:spPr>
        <a:xfrm>
          <a:off x="580549" y="181058579"/>
          <a:ext cx="1414463" cy="907256"/>
        </a:xfrm>
        <a:prstGeom prst="rect">
          <a:avLst/>
        </a:prstGeom>
      </xdr:spPr>
    </xdr:pic>
    <xdr:clientData/>
  </xdr:twoCellAnchor>
  <xdr:twoCellAnchor editAs="oneCell">
    <xdr:from>
      <xdr:col>0</xdr:col>
      <xdr:colOff>376952</xdr:colOff>
      <xdr:row>207</xdr:row>
      <xdr:rowOff>60719</xdr:rowOff>
    </xdr:from>
    <xdr:to>
      <xdr:col>0</xdr:col>
      <xdr:colOff>2198608</xdr:colOff>
      <xdr:row>207</xdr:row>
      <xdr:rowOff>739375</xdr:rowOff>
    </xdr:to>
    <xdr:pic>
      <xdr:nvPicPr>
        <xdr:cNvPr id="415" name="Picture 414" descr="Insight Picture 414">
          <a:extLst>
            <a:ext uri="{FF2B5EF4-FFF2-40B4-BE49-F238E27FC236}">
              <a16:creationId xmlns:a16="http://schemas.microsoft.com/office/drawing/2014/main" id="{BAB37F42-0D00-3289-D579-F10F6AEE2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7"/>
        <a:stretch>
          <a:fillRect/>
        </a:stretch>
      </xdr:blipFill>
      <xdr:spPr>
        <a:xfrm>
          <a:off x="376952" y="182087279"/>
          <a:ext cx="1821656" cy="678656"/>
        </a:xfrm>
        <a:prstGeom prst="rect">
          <a:avLst/>
        </a:prstGeom>
      </xdr:spPr>
    </xdr:pic>
    <xdr:clientData/>
  </xdr:twoCellAnchor>
  <xdr:twoCellAnchor editAs="oneCell">
    <xdr:from>
      <xdr:col>0</xdr:col>
      <xdr:colOff>827008</xdr:colOff>
      <xdr:row>208</xdr:row>
      <xdr:rowOff>60484</xdr:rowOff>
    </xdr:from>
    <xdr:to>
      <xdr:col>0</xdr:col>
      <xdr:colOff>1748552</xdr:colOff>
      <xdr:row>208</xdr:row>
      <xdr:rowOff>846297</xdr:rowOff>
    </xdr:to>
    <xdr:pic>
      <xdr:nvPicPr>
        <xdr:cNvPr id="417" name="Picture 416" descr="Insight Picture 416">
          <a:extLst>
            <a:ext uri="{FF2B5EF4-FFF2-40B4-BE49-F238E27FC236}">
              <a16:creationId xmlns:a16="http://schemas.microsoft.com/office/drawing/2014/main" id="{4D519876-5A9C-620E-9C72-A9953F89F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8"/>
        <a:stretch>
          <a:fillRect/>
        </a:stretch>
      </xdr:blipFill>
      <xdr:spPr>
        <a:xfrm>
          <a:off x="827008" y="182887144"/>
          <a:ext cx="921544" cy="785813"/>
        </a:xfrm>
        <a:prstGeom prst="rect">
          <a:avLst/>
        </a:prstGeom>
      </xdr:spPr>
    </xdr:pic>
    <xdr:clientData/>
  </xdr:twoCellAnchor>
  <xdr:twoCellAnchor editAs="oneCell">
    <xdr:from>
      <xdr:col>0</xdr:col>
      <xdr:colOff>809149</xdr:colOff>
      <xdr:row>209</xdr:row>
      <xdr:rowOff>60724</xdr:rowOff>
    </xdr:from>
    <xdr:to>
      <xdr:col>0</xdr:col>
      <xdr:colOff>1766412</xdr:colOff>
      <xdr:row>209</xdr:row>
      <xdr:rowOff>1196580</xdr:rowOff>
    </xdr:to>
    <xdr:pic>
      <xdr:nvPicPr>
        <xdr:cNvPr id="419" name="Picture 418" descr="Insight Picture 418">
          <a:extLst>
            <a:ext uri="{FF2B5EF4-FFF2-40B4-BE49-F238E27FC236}">
              <a16:creationId xmlns:a16="http://schemas.microsoft.com/office/drawing/2014/main" id="{975BD026-6254-6DBB-AA0B-84513DE54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9"/>
        <a:stretch>
          <a:fillRect/>
        </a:stretch>
      </xdr:blipFill>
      <xdr:spPr>
        <a:xfrm>
          <a:off x="809149" y="183794164"/>
          <a:ext cx="957263" cy="1135856"/>
        </a:xfrm>
        <a:prstGeom prst="rect">
          <a:avLst/>
        </a:prstGeom>
      </xdr:spPr>
    </xdr:pic>
    <xdr:clientData/>
  </xdr:twoCellAnchor>
  <xdr:twoCellAnchor editAs="oneCell">
    <xdr:from>
      <xdr:col>0</xdr:col>
      <xdr:colOff>691277</xdr:colOff>
      <xdr:row>210</xdr:row>
      <xdr:rowOff>60489</xdr:rowOff>
    </xdr:from>
    <xdr:to>
      <xdr:col>0</xdr:col>
      <xdr:colOff>1884283</xdr:colOff>
      <xdr:row>210</xdr:row>
      <xdr:rowOff>846302</xdr:rowOff>
    </xdr:to>
    <xdr:pic>
      <xdr:nvPicPr>
        <xdr:cNvPr id="421" name="Picture 420" descr="Insight Picture 420">
          <a:extLst>
            <a:ext uri="{FF2B5EF4-FFF2-40B4-BE49-F238E27FC236}">
              <a16:creationId xmlns:a16="http://schemas.microsoft.com/office/drawing/2014/main" id="{714DCAA4-101A-690A-C4F9-F7C37E20E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0"/>
        <a:stretch>
          <a:fillRect/>
        </a:stretch>
      </xdr:blipFill>
      <xdr:spPr>
        <a:xfrm>
          <a:off x="691277" y="185051229"/>
          <a:ext cx="1193006" cy="785813"/>
        </a:xfrm>
        <a:prstGeom prst="rect">
          <a:avLst/>
        </a:prstGeom>
      </xdr:spPr>
    </xdr:pic>
    <xdr:clientData/>
  </xdr:twoCellAnchor>
  <xdr:twoCellAnchor editAs="oneCell">
    <xdr:from>
      <xdr:col>0</xdr:col>
      <xdr:colOff>484108</xdr:colOff>
      <xdr:row>211</xdr:row>
      <xdr:rowOff>62391</xdr:rowOff>
    </xdr:from>
    <xdr:to>
      <xdr:col>0</xdr:col>
      <xdr:colOff>2091452</xdr:colOff>
      <xdr:row>211</xdr:row>
      <xdr:rowOff>791054</xdr:rowOff>
    </xdr:to>
    <xdr:pic>
      <xdr:nvPicPr>
        <xdr:cNvPr id="423" name="Picture 422" descr="Insight Picture 422">
          <a:extLst>
            <a:ext uri="{FF2B5EF4-FFF2-40B4-BE49-F238E27FC236}">
              <a16:creationId xmlns:a16="http://schemas.microsoft.com/office/drawing/2014/main" id="{12881981-919D-BF5D-2307-E4C1780AA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1"/>
        <a:stretch>
          <a:fillRect/>
        </a:stretch>
      </xdr:blipFill>
      <xdr:spPr>
        <a:xfrm>
          <a:off x="484108" y="185959911"/>
          <a:ext cx="1607344" cy="728663"/>
        </a:xfrm>
        <a:prstGeom prst="rect">
          <a:avLst/>
        </a:prstGeom>
      </xdr:spPr>
    </xdr:pic>
    <xdr:clientData/>
  </xdr:twoCellAnchor>
  <xdr:twoCellAnchor editAs="oneCell">
    <xdr:from>
      <xdr:col>0</xdr:col>
      <xdr:colOff>741283</xdr:colOff>
      <xdr:row>212</xdr:row>
      <xdr:rowOff>61439</xdr:rowOff>
    </xdr:from>
    <xdr:to>
      <xdr:col>0</xdr:col>
      <xdr:colOff>1834277</xdr:colOff>
      <xdr:row>212</xdr:row>
      <xdr:rowOff>761527</xdr:rowOff>
    </xdr:to>
    <xdr:pic>
      <xdr:nvPicPr>
        <xdr:cNvPr id="425" name="Picture 424" descr="Insight Picture 424">
          <a:extLst>
            <a:ext uri="{FF2B5EF4-FFF2-40B4-BE49-F238E27FC236}">
              <a16:creationId xmlns:a16="http://schemas.microsoft.com/office/drawing/2014/main" id="{883B70A0-C6B3-07F5-04FE-B72994EB7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2"/>
        <a:stretch>
          <a:fillRect/>
        </a:stretch>
      </xdr:blipFill>
      <xdr:spPr>
        <a:xfrm>
          <a:off x="741283" y="186812399"/>
          <a:ext cx="1092994" cy="700088"/>
        </a:xfrm>
        <a:prstGeom prst="rect">
          <a:avLst/>
        </a:prstGeom>
      </xdr:spPr>
    </xdr:pic>
    <xdr:clientData/>
  </xdr:twoCellAnchor>
  <xdr:twoCellAnchor editAs="oneCell">
    <xdr:from>
      <xdr:col>0</xdr:col>
      <xdr:colOff>830580</xdr:colOff>
      <xdr:row>213</xdr:row>
      <xdr:rowOff>60246</xdr:rowOff>
    </xdr:from>
    <xdr:to>
      <xdr:col>0</xdr:col>
      <xdr:colOff>1744980</xdr:colOff>
      <xdr:row>213</xdr:row>
      <xdr:rowOff>838915</xdr:rowOff>
    </xdr:to>
    <xdr:pic>
      <xdr:nvPicPr>
        <xdr:cNvPr id="427" name="Picture 426" descr="Insight Picture 426">
          <a:extLst>
            <a:ext uri="{FF2B5EF4-FFF2-40B4-BE49-F238E27FC236}">
              <a16:creationId xmlns:a16="http://schemas.microsoft.com/office/drawing/2014/main" id="{EFF319AB-2AE5-4B4C-B438-F7C4F6BB2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3"/>
        <a:stretch>
          <a:fillRect/>
        </a:stretch>
      </xdr:blipFill>
      <xdr:spPr>
        <a:xfrm>
          <a:off x="830580" y="187634166"/>
          <a:ext cx="914400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701993</xdr:colOff>
      <xdr:row>214</xdr:row>
      <xdr:rowOff>60962</xdr:rowOff>
    </xdr:from>
    <xdr:to>
      <xdr:col>0</xdr:col>
      <xdr:colOff>1873568</xdr:colOff>
      <xdr:row>214</xdr:row>
      <xdr:rowOff>746762</xdr:rowOff>
    </xdr:to>
    <xdr:pic>
      <xdr:nvPicPr>
        <xdr:cNvPr id="429" name="Picture 428" descr="Insight Picture 428">
          <a:extLst>
            <a:ext uri="{FF2B5EF4-FFF2-40B4-BE49-F238E27FC236}">
              <a16:creationId xmlns:a16="http://schemas.microsoft.com/office/drawing/2014/main" id="{40993691-6D30-11A8-B910-F91EA0E27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4"/>
        <a:stretch>
          <a:fillRect/>
        </a:stretch>
      </xdr:blipFill>
      <xdr:spPr>
        <a:xfrm>
          <a:off x="701993" y="188534042"/>
          <a:ext cx="1171575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591265</xdr:colOff>
      <xdr:row>215</xdr:row>
      <xdr:rowOff>63339</xdr:rowOff>
    </xdr:from>
    <xdr:to>
      <xdr:col>0</xdr:col>
      <xdr:colOff>1984296</xdr:colOff>
      <xdr:row>215</xdr:row>
      <xdr:rowOff>934877</xdr:rowOff>
    </xdr:to>
    <xdr:pic>
      <xdr:nvPicPr>
        <xdr:cNvPr id="431" name="Picture 430" descr="Insight Picture 430">
          <a:extLst>
            <a:ext uri="{FF2B5EF4-FFF2-40B4-BE49-F238E27FC236}">
              <a16:creationId xmlns:a16="http://schemas.microsoft.com/office/drawing/2014/main" id="{78A6AA16-5A85-CBC1-8AC8-DEA0A3770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5"/>
        <a:stretch>
          <a:fillRect/>
        </a:stretch>
      </xdr:blipFill>
      <xdr:spPr>
        <a:xfrm>
          <a:off x="591265" y="189344139"/>
          <a:ext cx="1393031" cy="871538"/>
        </a:xfrm>
        <a:prstGeom prst="rect">
          <a:avLst/>
        </a:prstGeom>
      </xdr:spPr>
    </xdr:pic>
    <xdr:clientData/>
  </xdr:twoCellAnchor>
  <xdr:twoCellAnchor editAs="oneCell">
    <xdr:from>
      <xdr:col>0</xdr:col>
      <xdr:colOff>916305</xdr:colOff>
      <xdr:row>216</xdr:row>
      <xdr:rowOff>62156</xdr:rowOff>
    </xdr:from>
    <xdr:to>
      <xdr:col>0</xdr:col>
      <xdr:colOff>1659255</xdr:colOff>
      <xdr:row>216</xdr:row>
      <xdr:rowOff>897975</xdr:rowOff>
    </xdr:to>
    <xdr:pic>
      <xdr:nvPicPr>
        <xdr:cNvPr id="433" name="Picture 432" descr="Insight Picture 432">
          <a:extLst>
            <a:ext uri="{FF2B5EF4-FFF2-40B4-BE49-F238E27FC236}">
              <a16:creationId xmlns:a16="http://schemas.microsoft.com/office/drawing/2014/main" id="{CA04D863-787C-982D-C7F6-122706907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6"/>
        <a:stretch>
          <a:fillRect/>
        </a:stretch>
      </xdr:blipFill>
      <xdr:spPr>
        <a:xfrm>
          <a:off x="916305" y="190341176"/>
          <a:ext cx="742950" cy="835819"/>
        </a:xfrm>
        <a:prstGeom prst="rect">
          <a:avLst/>
        </a:prstGeom>
      </xdr:spPr>
    </xdr:pic>
    <xdr:clientData/>
  </xdr:twoCellAnchor>
  <xdr:twoCellAnchor editAs="oneCell">
    <xdr:from>
      <xdr:col>0</xdr:col>
      <xdr:colOff>555545</xdr:colOff>
      <xdr:row>217</xdr:row>
      <xdr:rowOff>62151</xdr:rowOff>
    </xdr:from>
    <xdr:to>
      <xdr:col>0</xdr:col>
      <xdr:colOff>2020014</xdr:colOff>
      <xdr:row>217</xdr:row>
      <xdr:rowOff>897970</xdr:rowOff>
    </xdr:to>
    <xdr:pic>
      <xdr:nvPicPr>
        <xdr:cNvPr id="435" name="Picture 434" descr="Insight Picture 434">
          <a:extLst>
            <a:ext uri="{FF2B5EF4-FFF2-40B4-BE49-F238E27FC236}">
              <a16:creationId xmlns:a16="http://schemas.microsoft.com/office/drawing/2014/main" id="{D401A166-F3B2-9C97-2E74-AF9D48774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7"/>
        <a:stretch>
          <a:fillRect/>
        </a:stretch>
      </xdr:blipFill>
      <xdr:spPr>
        <a:xfrm>
          <a:off x="555545" y="191301291"/>
          <a:ext cx="1464469" cy="835819"/>
        </a:xfrm>
        <a:prstGeom prst="rect">
          <a:avLst/>
        </a:prstGeom>
      </xdr:spPr>
    </xdr:pic>
    <xdr:clientData/>
  </xdr:twoCellAnchor>
  <xdr:twoCellAnchor editAs="oneCell">
    <xdr:from>
      <xdr:col>0</xdr:col>
      <xdr:colOff>516255</xdr:colOff>
      <xdr:row>218</xdr:row>
      <xdr:rowOff>63820</xdr:rowOff>
    </xdr:from>
    <xdr:to>
      <xdr:col>0</xdr:col>
      <xdr:colOff>2059305</xdr:colOff>
      <xdr:row>218</xdr:row>
      <xdr:rowOff>721045</xdr:rowOff>
    </xdr:to>
    <xdr:pic>
      <xdr:nvPicPr>
        <xdr:cNvPr id="437" name="Picture 436" descr="Insight Picture 436">
          <a:extLst>
            <a:ext uri="{FF2B5EF4-FFF2-40B4-BE49-F238E27FC236}">
              <a16:creationId xmlns:a16="http://schemas.microsoft.com/office/drawing/2014/main" id="{4629F305-69A4-34DF-4691-AF713D81B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8"/>
        <a:stretch>
          <a:fillRect/>
        </a:stretch>
      </xdr:blipFill>
      <xdr:spPr>
        <a:xfrm>
          <a:off x="516255" y="192263080"/>
          <a:ext cx="1543050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312658</xdr:colOff>
      <xdr:row>219</xdr:row>
      <xdr:rowOff>63098</xdr:rowOff>
    </xdr:from>
    <xdr:to>
      <xdr:col>0</xdr:col>
      <xdr:colOff>2262902</xdr:colOff>
      <xdr:row>219</xdr:row>
      <xdr:rowOff>1041792</xdr:rowOff>
    </xdr:to>
    <xdr:pic>
      <xdr:nvPicPr>
        <xdr:cNvPr id="439" name="Picture 438" descr="Insight Picture 438">
          <a:extLst>
            <a:ext uri="{FF2B5EF4-FFF2-40B4-BE49-F238E27FC236}">
              <a16:creationId xmlns:a16="http://schemas.microsoft.com/office/drawing/2014/main" id="{380B1DED-2132-1245-B992-900677C6F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9"/>
        <a:stretch>
          <a:fillRect/>
        </a:stretch>
      </xdr:blipFill>
      <xdr:spPr>
        <a:xfrm>
          <a:off x="312658" y="193047218"/>
          <a:ext cx="1950244" cy="978694"/>
        </a:xfrm>
        <a:prstGeom prst="rect">
          <a:avLst/>
        </a:prstGeom>
      </xdr:spPr>
    </xdr:pic>
    <xdr:clientData/>
  </xdr:twoCellAnchor>
  <xdr:twoCellAnchor editAs="oneCell">
    <xdr:from>
      <xdr:col>0</xdr:col>
      <xdr:colOff>137636</xdr:colOff>
      <xdr:row>220</xdr:row>
      <xdr:rowOff>63098</xdr:rowOff>
    </xdr:from>
    <xdr:to>
      <xdr:col>0</xdr:col>
      <xdr:colOff>2437924</xdr:colOff>
      <xdr:row>220</xdr:row>
      <xdr:rowOff>1041792</xdr:rowOff>
    </xdr:to>
    <xdr:pic>
      <xdr:nvPicPr>
        <xdr:cNvPr id="441" name="Picture 440" descr="Insight Picture 440">
          <a:extLst>
            <a:ext uri="{FF2B5EF4-FFF2-40B4-BE49-F238E27FC236}">
              <a16:creationId xmlns:a16="http://schemas.microsoft.com/office/drawing/2014/main" id="{C61F7E16-C32E-1223-4DE8-54A799CBF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0"/>
        <a:stretch>
          <a:fillRect/>
        </a:stretch>
      </xdr:blipFill>
      <xdr:spPr>
        <a:xfrm>
          <a:off x="137636" y="194152118"/>
          <a:ext cx="2300288" cy="978694"/>
        </a:xfrm>
        <a:prstGeom prst="rect">
          <a:avLst/>
        </a:prstGeom>
      </xdr:spPr>
    </xdr:pic>
    <xdr:clientData/>
  </xdr:twoCellAnchor>
  <xdr:twoCellAnchor editAs="oneCell">
    <xdr:from>
      <xdr:col>0</xdr:col>
      <xdr:colOff>548402</xdr:colOff>
      <xdr:row>221</xdr:row>
      <xdr:rowOff>60717</xdr:rowOff>
    </xdr:from>
    <xdr:to>
      <xdr:col>0</xdr:col>
      <xdr:colOff>2027158</xdr:colOff>
      <xdr:row>221</xdr:row>
      <xdr:rowOff>853673</xdr:rowOff>
    </xdr:to>
    <xdr:pic>
      <xdr:nvPicPr>
        <xdr:cNvPr id="443" name="Picture 442" descr="Insight Picture 442">
          <a:extLst>
            <a:ext uri="{FF2B5EF4-FFF2-40B4-BE49-F238E27FC236}">
              <a16:creationId xmlns:a16="http://schemas.microsoft.com/office/drawing/2014/main" id="{F434D2BE-D460-98B1-D453-B48D26C09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1"/>
        <a:stretch>
          <a:fillRect/>
        </a:stretch>
      </xdr:blipFill>
      <xdr:spPr>
        <a:xfrm>
          <a:off x="548402" y="195254637"/>
          <a:ext cx="1478756" cy="792956"/>
        </a:xfrm>
        <a:prstGeom prst="rect">
          <a:avLst/>
        </a:prstGeom>
      </xdr:spPr>
    </xdr:pic>
    <xdr:clientData/>
  </xdr:twoCellAnchor>
  <xdr:twoCellAnchor editAs="oneCell">
    <xdr:from>
      <xdr:col>0</xdr:col>
      <xdr:colOff>419814</xdr:colOff>
      <xdr:row>222</xdr:row>
      <xdr:rowOff>63098</xdr:rowOff>
    </xdr:from>
    <xdr:to>
      <xdr:col>0</xdr:col>
      <xdr:colOff>2155745</xdr:colOff>
      <xdr:row>222</xdr:row>
      <xdr:rowOff>1041792</xdr:rowOff>
    </xdr:to>
    <xdr:pic>
      <xdr:nvPicPr>
        <xdr:cNvPr id="445" name="Picture 444" descr="Insight Picture 444">
          <a:extLst>
            <a:ext uri="{FF2B5EF4-FFF2-40B4-BE49-F238E27FC236}">
              <a16:creationId xmlns:a16="http://schemas.microsoft.com/office/drawing/2014/main" id="{63F5FE82-1740-F2F5-9514-7AB1348EC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2"/>
        <a:stretch>
          <a:fillRect/>
        </a:stretch>
      </xdr:blipFill>
      <xdr:spPr>
        <a:xfrm>
          <a:off x="419814" y="196171418"/>
          <a:ext cx="1735931" cy="978694"/>
        </a:xfrm>
        <a:prstGeom prst="rect">
          <a:avLst/>
        </a:prstGeom>
      </xdr:spPr>
    </xdr:pic>
    <xdr:clientData/>
  </xdr:twoCellAnchor>
  <xdr:twoCellAnchor editAs="oneCell">
    <xdr:from>
      <xdr:col>0</xdr:col>
      <xdr:colOff>576977</xdr:colOff>
      <xdr:row>223</xdr:row>
      <xdr:rowOff>61436</xdr:rowOff>
    </xdr:from>
    <xdr:to>
      <xdr:col>0</xdr:col>
      <xdr:colOff>1998583</xdr:colOff>
      <xdr:row>223</xdr:row>
      <xdr:rowOff>761524</xdr:rowOff>
    </xdr:to>
    <xdr:pic>
      <xdr:nvPicPr>
        <xdr:cNvPr id="447" name="Picture 446" descr="Insight Picture 446">
          <a:extLst>
            <a:ext uri="{FF2B5EF4-FFF2-40B4-BE49-F238E27FC236}">
              <a16:creationId xmlns:a16="http://schemas.microsoft.com/office/drawing/2014/main" id="{D5F5730B-D6A9-B15F-85B0-C53336D8D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3"/>
        <a:stretch>
          <a:fillRect/>
        </a:stretch>
      </xdr:blipFill>
      <xdr:spPr>
        <a:xfrm>
          <a:off x="576977" y="197274656"/>
          <a:ext cx="1421606" cy="700088"/>
        </a:xfrm>
        <a:prstGeom prst="rect">
          <a:avLst/>
        </a:prstGeom>
      </xdr:spPr>
    </xdr:pic>
    <xdr:clientData/>
  </xdr:twoCellAnchor>
  <xdr:twoCellAnchor editAs="oneCell">
    <xdr:from>
      <xdr:col>0</xdr:col>
      <xdr:colOff>526970</xdr:colOff>
      <xdr:row>224</xdr:row>
      <xdr:rowOff>60727</xdr:rowOff>
    </xdr:from>
    <xdr:to>
      <xdr:col>0</xdr:col>
      <xdr:colOff>2048589</xdr:colOff>
      <xdr:row>224</xdr:row>
      <xdr:rowOff>853683</xdr:rowOff>
    </xdr:to>
    <xdr:pic>
      <xdr:nvPicPr>
        <xdr:cNvPr id="449" name="Picture 448" descr="Insight Picture 448">
          <a:extLst>
            <a:ext uri="{FF2B5EF4-FFF2-40B4-BE49-F238E27FC236}">
              <a16:creationId xmlns:a16="http://schemas.microsoft.com/office/drawing/2014/main" id="{00B22711-69DF-0592-2B7D-2FA4F3547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4"/>
        <a:stretch>
          <a:fillRect/>
        </a:stretch>
      </xdr:blipFill>
      <xdr:spPr>
        <a:xfrm>
          <a:off x="526970" y="198096907"/>
          <a:ext cx="1521619" cy="792956"/>
        </a:xfrm>
        <a:prstGeom prst="rect">
          <a:avLst/>
        </a:prstGeom>
      </xdr:spPr>
    </xdr:pic>
    <xdr:clientData/>
  </xdr:twoCellAnchor>
  <xdr:twoCellAnchor editAs="oneCell">
    <xdr:from>
      <xdr:col>0</xdr:col>
      <xdr:colOff>498395</xdr:colOff>
      <xdr:row>225</xdr:row>
      <xdr:rowOff>62624</xdr:rowOff>
    </xdr:from>
    <xdr:to>
      <xdr:col>0</xdr:col>
      <xdr:colOff>2077164</xdr:colOff>
      <xdr:row>225</xdr:row>
      <xdr:rowOff>798430</xdr:rowOff>
    </xdr:to>
    <xdr:pic>
      <xdr:nvPicPr>
        <xdr:cNvPr id="451" name="Picture 450" descr="Insight Picture 450">
          <a:extLst>
            <a:ext uri="{FF2B5EF4-FFF2-40B4-BE49-F238E27FC236}">
              <a16:creationId xmlns:a16="http://schemas.microsoft.com/office/drawing/2014/main" id="{9D0EC7C7-623C-8BC5-5343-B12475DF6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5"/>
        <a:stretch>
          <a:fillRect/>
        </a:stretch>
      </xdr:blipFill>
      <xdr:spPr>
        <a:xfrm>
          <a:off x="498395" y="199013204"/>
          <a:ext cx="1578769" cy="735806"/>
        </a:xfrm>
        <a:prstGeom prst="rect">
          <a:avLst/>
        </a:prstGeom>
      </xdr:spPr>
    </xdr:pic>
    <xdr:clientData/>
  </xdr:twoCellAnchor>
  <xdr:twoCellAnchor editAs="oneCell">
    <xdr:from>
      <xdr:col>0</xdr:col>
      <xdr:colOff>223361</xdr:colOff>
      <xdr:row>226</xdr:row>
      <xdr:rowOff>61196</xdr:rowOff>
    </xdr:from>
    <xdr:to>
      <xdr:col>0</xdr:col>
      <xdr:colOff>2352199</xdr:colOff>
      <xdr:row>226</xdr:row>
      <xdr:rowOff>1097040</xdr:rowOff>
    </xdr:to>
    <xdr:pic>
      <xdr:nvPicPr>
        <xdr:cNvPr id="453" name="Picture 452" descr="Insight Picture 452">
          <a:extLst>
            <a:ext uri="{FF2B5EF4-FFF2-40B4-BE49-F238E27FC236}">
              <a16:creationId xmlns:a16="http://schemas.microsoft.com/office/drawing/2014/main" id="{052647AD-99A0-C835-3214-05C96953D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6"/>
        <a:stretch>
          <a:fillRect/>
        </a:stretch>
      </xdr:blipFill>
      <xdr:spPr>
        <a:xfrm>
          <a:off x="223361" y="199872836"/>
          <a:ext cx="2128838" cy="1035844"/>
        </a:xfrm>
        <a:prstGeom prst="rect">
          <a:avLst/>
        </a:prstGeom>
      </xdr:spPr>
    </xdr:pic>
    <xdr:clientData/>
  </xdr:twoCellAnchor>
  <xdr:twoCellAnchor editAs="oneCell">
    <xdr:from>
      <xdr:col>0</xdr:col>
      <xdr:colOff>726995</xdr:colOff>
      <xdr:row>227</xdr:row>
      <xdr:rowOff>63815</xdr:rowOff>
    </xdr:from>
    <xdr:to>
      <xdr:col>0</xdr:col>
      <xdr:colOff>1848564</xdr:colOff>
      <xdr:row>227</xdr:row>
      <xdr:rowOff>721040</xdr:rowOff>
    </xdr:to>
    <xdr:pic>
      <xdr:nvPicPr>
        <xdr:cNvPr id="455" name="Picture 454" descr="Insight Picture 454">
          <a:extLst>
            <a:ext uri="{FF2B5EF4-FFF2-40B4-BE49-F238E27FC236}">
              <a16:creationId xmlns:a16="http://schemas.microsoft.com/office/drawing/2014/main" id="{F435C923-8926-583D-45EA-F1A4EA7B9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7"/>
        <a:stretch>
          <a:fillRect/>
        </a:stretch>
      </xdr:blipFill>
      <xdr:spPr>
        <a:xfrm>
          <a:off x="726995" y="201033695"/>
          <a:ext cx="1121569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830580</xdr:colOff>
      <xdr:row>228</xdr:row>
      <xdr:rowOff>60241</xdr:rowOff>
    </xdr:from>
    <xdr:to>
      <xdr:col>0</xdr:col>
      <xdr:colOff>1744980</xdr:colOff>
      <xdr:row>228</xdr:row>
      <xdr:rowOff>838910</xdr:rowOff>
    </xdr:to>
    <xdr:pic>
      <xdr:nvPicPr>
        <xdr:cNvPr id="457" name="Picture 456" descr="Insight Picture 456">
          <a:extLst>
            <a:ext uri="{FF2B5EF4-FFF2-40B4-BE49-F238E27FC236}">
              <a16:creationId xmlns:a16="http://schemas.microsoft.com/office/drawing/2014/main" id="{0BBC45FB-1FF0-AF45-B3B5-EAF2AFE39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8"/>
        <a:stretch>
          <a:fillRect/>
        </a:stretch>
      </xdr:blipFill>
      <xdr:spPr>
        <a:xfrm>
          <a:off x="830580" y="201814981"/>
          <a:ext cx="914400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441246</xdr:colOff>
      <xdr:row>229</xdr:row>
      <xdr:rowOff>62148</xdr:rowOff>
    </xdr:from>
    <xdr:to>
      <xdr:col>0</xdr:col>
      <xdr:colOff>2134315</xdr:colOff>
      <xdr:row>229</xdr:row>
      <xdr:rowOff>897967</xdr:rowOff>
    </xdr:to>
    <xdr:pic>
      <xdr:nvPicPr>
        <xdr:cNvPr id="459" name="Picture 458" descr="Insight Picture 458">
          <a:extLst>
            <a:ext uri="{FF2B5EF4-FFF2-40B4-BE49-F238E27FC236}">
              <a16:creationId xmlns:a16="http://schemas.microsoft.com/office/drawing/2014/main" id="{650D43EE-0A13-CD3F-1B95-1A6FB6F02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9"/>
        <a:stretch>
          <a:fillRect/>
        </a:stretch>
      </xdr:blipFill>
      <xdr:spPr>
        <a:xfrm>
          <a:off x="441246" y="202716048"/>
          <a:ext cx="1693069" cy="835819"/>
        </a:xfrm>
        <a:prstGeom prst="rect">
          <a:avLst/>
        </a:prstGeom>
      </xdr:spPr>
    </xdr:pic>
    <xdr:clientData/>
  </xdr:twoCellAnchor>
  <xdr:twoCellAnchor editAs="oneCell">
    <xdr:from>
      <xdr:col>0</xdr:col>
      <xdr:colOff>491252</xdr:colOff>
      <xdr:row>230</xdr:row>
      <xdr:rowOff>63818</xdr:rowOff>
    </xdr:from>
    <xdr:to>
      <xdr:col>0</xdr:col>
      <xdr:colOff>2084308</xdr:colOff>
      <xdr:row>230</xdr:row>
      <xdr:rowOff>721043</xdr:rowOff>
    </xdr:to>
    <xdr:pic>
      <xdr:nvPicPr>
        <xdr:cNvPr id="461" name="Picture 460" descr="Insight Picture 460">
          <a:extLst>
            <a:ext uri="{FF2B5EF4-FFF2-40B4-BE49-F238E27FC236}">
              <a16:creationId xmlns:a16="http://schemas.microsoft.com/office/drawing/2014/main" id="{4BBDB020-E49A-FE2E-8CBF-2CB8F03E2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0"/>
        <a:stretch>
          <a:fillRect/>
        </a:stretch>
      </xdr:blipFill>
      <xdr:spPr>
        <a:xfrm>
          <a:off x="491252" y="203677838"/>
          <a:ext cx="1593056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666274</xdr:colOff>
      <xdr:row>231</xdr:row>
      <xdr:rowOff>60243</xdr:rowOff>
    </xdr:from>
    <xdr:to>
      <xdr:col>0</xdr:col>
      <xdr:colOff>1909287</xdr:colOff>
      <xdr:row>231</xdr:row>
      <xdr:rowOff>838912</xdr:rowOff>
    </xdr:to>
    <xdr:pic>
      <xdr:nvPicPr>
        <xdr:cNvPr id="463" name="Picture 462" descr="Insight Picture 462">
          <a:extLst>
            <a:ext uri="{FF2B5EF4-FFF2-40B4-BE49-F238E27FC236}">
              <a16:creationId xmlns:a16="http://schemas.microsoft.com/office/drawing/2014/main" id="{CBD36F57-CD5B-B65B-75AD-AB2422B42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1"/>
        <a:stretch>
          <a:fillRect/>
        </a:stretch>
      </xdr:blipFill>
      <xdr:spPr>
        <a:xfrm>
          <a:off x="666274" y="204459123"/>
          <a:ext cx="1243013" cy="778669"/>
        </a:xfrm>
        <a:prstGeom prst="rect">
          <a:avLst/>
        </a:prstGeom>
      </xdr:spPr>
    </xdr:pic>
    <xdr:clientData/>
  </xdr:twoCellAnchor>
  <xdr:twoCellAnchor editAs="oneCell">
    <xdr:from>
      <xdr:col>0</xdr:col>
      <xdr:colOff>412671</xdr:colOff>
      <xdr:row>232</xdr:row>
      <xdr:rowOff>61915</xdr:rowOff>
    </xdr:from>
    <xdr:to>
      <xdr:col>0</xdr:col>
      <xdr:colOff>2162890</xdr:colOff>
      <xdr:row>232</xdr:row>
      <xdr:rowOff>1119190</xdr:rowOff>
    </xdr:to>
    <xdr:pic>
      <xdr:nvPicPr>
        <xdr:cNvPr id="465" name="Picture 464" descr="Insight Picture 464">
          <a:extLst>
            <a:ext uri="{FF2B5EF4-FFF2-40B4-BE49-F238E27FC236}">
              <a16:creationId xmlns:a16="http://schemas.microsoft.com/office/drawing/2014/main" id="{8D209F40-AF58-2E33-D15D-188A75335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2"/>
        <a:stretch>
          <a:fillRect/>
        </a:stretch>
      </xdr:blipFill>
      <xdr:spPr>
        <a:xfrm>
          <a:off x="412671" y="205359955"/>
          <a:ext cx="1750219" cy="1057275"/>
        </a:xfrm>
        <a:prstGeom prst="rect">
          <a:avLst/>
        </a:prstGeom>
      </xdr:spPr>
    </xdr:pic>
    <xdr:clientData/>
  </xdr:twoCellAnchor>
  <xdr:twoCellAnchor editAs="oneCell">
    <xdr:from>
      <xdr:col>0</xdr:col>
      <xdr:colOff>837723</xdr:colOff>
      <xdr:row>233</xdr:row>
      <xdr:rowOff>62870</xdr:rowOff>
    </xdr:from>
    <xdr:to>
      <xdr:col>0</xdr:col>
      <xdr:colOff>1737836</xdr:colOff>
      <xdr:row>233</xdr:row>
      <xdr:rowOff>805820</xdr:rowOff>
    </xdr:to>
    <xdr:pic>
      <xdr:nvPicPr>
        <xdr:cNvPr id="467" name="Picture 466" descr="Insight Picture 466">
          <a:extLst>
            <a:ext uri="{FF2B5EF4-FFF2-40B4-BE49-F238E27FC236}">
              <a16:creationId xmlns:a16="http://schemas.microsoft.com/office/drawing/2014/main" id="{EC1865F6-FC3B-1095-F377-11F430EB4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3"/>
        <a:stretch>
          <a:fillRect/>
        </a:stretch>
      </xdr:blipFill>
      <xdr:spPr>
        <a:xfrm>
          <a:off x="837723" y="206542010"/>
          <a:ext cx="900113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762715</xdr:colOff>
      <xdr:row>234</xdr:row>
      <xdr:rowOff>63818</xdr:rowOff>
    </xdr:from>
    <xdr:to>
      <xdr:col>0</xdr:col>
      <xdr:colOff>1812846</xdr:colOff>
      <xdr:row>234</xdr:row>
      <xdr:rowOff>949643</xdr:rowOff>
    </xdr:to>
    <xdr:pic>
      <xdr:nvPicPr>
        <xdr:cNvPr id="469" name="Picture 468" descr="Insight Picture 468">
          <a:extLst>
            <a:ext uri="{FF2B5EF4-FFF2-40B4-BE49-F238E27FC236}">
              <a16:creationId xmlns:a16="http://schemas.microsoft.com/office/drawing/2014/main" id="{4C92A27A-328B-BD33-A567-FC6EBEE74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4"/>
        <a:stretch>
          <a:fillRect/>
        </a:stretch>
      </xdr:blipFill>
      <xdr:spPr>
        <a:xfrm>
          <a:off x="762715" y="207411638"/>
          <a:ext cx="1050131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734140</xdr:colOff>
      <xdr:row>235</xdr:row>
      <xdr:rowOff>62389</xdr:rowOff>
    </xdr:from>
    <xdr:to>
      <xdr:col>0</xdr:col>
      <xdr:colOff>1841421</xdr:colOff>
      <xdr:row>235</xdr:row>
      <xdr:rowOff>791052</xdr:rowOff>
    </xdr:to>
    <xdr:pic>
      <xdr:nvPicPr>
        <xdr:cNvPr id="471" name="Picture 470" descr="Insight Picture 470">
          <a:extLst>
            <a:ext uri="{FF2B5EF4-FFF2-40B4-BE49-F238E27FC236}">
              <a16:creationId xmlns:a16="http://schemas.microsoft.com/office/drawing/2014/main" id="{9E600C53-8BBC-C962-4C8E-1BA775478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5"/>
        <a:stretch>
          <a:fillRect/>
        </a:stretch>
      </xdr:blipFill>
      <xdr:spPr>
        <a:xfrm>
          <a:off x="734140" y="208423669"/>
          <a:ext cx="1107281" cy="728663"/>
        </a:xfrm>
        <a:prstGeom prst="rect">
          <a:avLst/>
        </a:prstGeom>
      </xdr:spPr>
    </xdr:pic>
    <xdr:clientData/>
  </xdr:twoCellAnchor>
  <xdr:twoCellAnchor editAs="oneCell">
    <xdr:from>
      <xdr:col>0</xdr:col>
      <xdr:colOff>634127</xdr:colOff>
      <xdr:row>236</xdr:row>
      <xdr:rowOff>63098</xdr:rowOff>
    </xdr:from>
    <xdr:to>
      <xdr:col>0</xdr:col>
      <xdr:colOff>1941433</xdr:colOff>
      <xdr:row>236</xdr:row>
      <xdr:rowOff>813192</xdr:rowOff>
    </xdr:to>
    <xdr:pic>
      <xdr:nvPicPr>
        <xdr:cNvPr id="473" name="Picture 472" descr="Insight Picture 472">
          <a:extLst>
            <a:ext uri="{FF2B5EF4-FFF2-40B4-BE49-F238E27FC236}">
              <a16:creationId xmlns:a16="http://schemas.microsoft.com/office/drawing/2014/main" id="{6C2173FC-E127-D0DE-526B-6714B2601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6"/>
        <a:stretch>
          <a:fillRect/>
        </a:stretch>
      </xdr:blipFill>
      <xdr:spPr>
        <a:xfrm>
          <a:off x="634127" y="209277818"/>
          <a:ext cx="1307306" cy="750094"/>
        </a:xfrm>
        <a:prstGeom prst="rect">
          <a:avLst/>
        </a:prstGeom>
      </xdr:spPr>
    </xdr:pic>
    <xdr:clientData/>
  </xdr:twoCellAnchor>
  <xdr:twoCellAnchor editAs="oneCell">
    <xdr:from>
      <xdr:col>0</xdr:col>
      <xdr:colOff>816293</xdr:colOff>
      <xdr:row>237</xdr:row>
      <xdr:rowOff>62875</xdr:rowOff>
    </xdr:from>
    <xdr:to>
      <xdr:col>0</xdr:col>
      <xdr:colOff>1759268</xdr:colOff>
      <xdr:row>237</xdr:row>
      <xdr:rowOff>805825</xdr:rowOff>
    </xdr:to>
    <xdr:pic>
      <xdr:nvPicPr>
        <xdr:cNvPr id="475" name="Picture 474" descr="Insight Picture 474">
          <a:extLst>
            <a:ext uri="{FF2B5EF4-FFF2-40B4-BE49-F238E27FC236}">
              <a16:creationId xmlns:a16="http://schemas.microsoft.com/office/drawing/2014/main" id="{5C9E5556-34E9-C9C9-0A78-70436A644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7"/>
        <a:stretch>
          <a:fillRect/>
        </a:stretch>
      </xdr:blipFill>
      <xdr:spPr>
        <a:xfrm>
          <a:off x="816293" y="210153895"/>
          <a:ext cx="942975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644843</xdr:colOff>
      <xdr:row>238</xdr:row>
      <xdr:rowOff>61913</xdr:rowOff>
    </xdr:from>
    <xdr:to>
      <xdr:col>0</xdr:col>
      <xdr:colOff>1930718</xdr:colOff>
      <xdr:row>238</xdr:row>
      <xdr:rowOff>890588</xdr:rowOff>
    </xdr:to>
    <xdr:pic>
      <xdr:nvPicPr>
        <xdr:cNvPr id="477" name="Picture 476" descr="Insight Picture 476">
          <a:extLst>
            <a:ext uri="{FF2B5EF4-FFF2-40B4-BE49-F238E27FC236}">
              <a16:creationId xmlns:a16="http://schemas.microsoft.com/office/drawing/2014/main" id="{36E53F33-ED27-7CB8-3E9B-BC48D6F6D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8"/>
        <a:stretch>
          <a:fillRect/>
        </a:stretch>
      </xdr:blipFill>
      <xdr:spPr>
        <a:xfrm>
          <a:off x="644843" y="211021613"/>
          <a:ext cx="1285875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551974</xdr:colOff>
      <xdr:row>239</xdr:row>
      <xdr:rowOff>60722</xdr:rowOff>
    </xdr:from>
    <xdr:to>
      <xdr:col>0</xdr:col>
      <xdr:colOff>2023587</xdr:colOff>
      <xdr:row>239</xdr:row>
      <xdr:rowOff>739378</xdr:rowOff>
    </xdr:to>
    <xdr:pic>
      <xdr:nvPicPr>
        <xdr:cNvPr id="479" name="Picture 478" descr="Insight Picture 478">
          <a:extLst>
            <a:ext uri="{FF2B5EF4-FFF2-40B4-BE49-F238E27FC236}">
              <a16:creationId xmlns:a16="http://schemas.microsoft.com/office/drawing/2014/main" id="{47524B86-CD55-FED1-4E0A-A8081FBC4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9"/>
        <a:stretch>
          <a:fillRect/>
        </a:stretch>
      </xdr:blipFill>
      <xdr:spPr>
        <a:xfrm>
          <a:off x="551974" y="211972922"/>
          <a:ext cx="1471613" cy="678656"/>
        </a:xfrm>
        <a:prstGeom prst="rect">
          <a:avLst/>
        </a:prstGeom>
      </xdr:spPr>
    </xdr:pic>
    <xdr:clientData/>
  </xdr:twoCellAnchor>
  <xdr:twoCellAnchor editAs="oneCell">
    <xdr:from>
      <xdr:col>0</xdr:col>
      <xdr:colOff>559118</xdr:colOff>
      <xdr:row>240</xdr:row>
      <xdr:rowOff>61664</xdr:rowOff>
    </xdr:from>
    <xdr:to>
      <xdr:col>0</xdr:col>
      <xdr:colOff>2016443</xdr:colOff>
      <xdr:row>240</xdr:row>
      <xdr:rowOff>654595</xdr:rowOff>
    </xdr:to>
    <xdr:pic>
      <xdr:nvPicPr>
        <xdr:cNvPr id="481" name="Picture 480" descr="Insight Picture 480">
          <a:extLst>
            <a:ext uri="{FF2B5EF4-FFF2-40B4-BE49-F238E27FC236}">
              <a16:creationId xmlns:a16="http://schemas.microsoft.com/office/drawing/2014/main" id="{6C5938C5-B150-D202-0A2C-B4E99D94E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0"/>
        <a:stretch>
          <a:fillRect/>
        </a:stretch>
      </xdr:blipFill>
      <xdr:spPr>
        <a:xfrm>
          <a:off x="559118" y="212773964"/>
          <a:ext cx="1457325" cy="592931"/>
        </a:xfrm>
        <a:prstGeom prst="rect">
          <a:avLst/>
        </a:prstGeom>
      </xdr:spPr>
    </xdr:pic>
    <xdr:clientData/>
  </xdr:twoCellAnchor>
  <xdr:twoCellAnchor editAs="oneCell">
    <xdr:from>
      <xdr:col>0</xdr:col>
      <xdr:colOff>598408</xdr:colOff>
      <xdr:row>241</xdr:row>
      <xdr:rowOff>63827</xdr:rowOff>
    </xdr:from>
    <xdr:to>
      <xdr:col>0</xdr:col>
      <xdr:colOff>1977152</xdr:colOff>
      <xdr:row>241</xdr:row>
      <xdr:rowOff>835352</xdr:rowOff>
    </xdr:to>
    <xdr:pic>
      <xdr:nvPicPr>
        <xdr:cNvPr id="483" name="Picture 482" descr="Insight Picture 482">
          <a:extLst>
            <a:ext uri="{FF2B5EF4-FFF2-40B4-BE49-F238E27FC236}">
              <a16:creationId xmlns:a16="http://schemas.microsoft.com/office/drawing/2014/main" id="{F0CA0BFF-A48F-BCB9-0487-FB29885D3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1"/>
        <a:stretch>
          <a:fillRect/>
        </a:stretch>
      </xdr:blipFill>
      <xdr:spPr>
        <a:xfrm>
          <a:off x="598408" y="213492407"/>
          <a:ext cx="1378744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587693</xdr:colOff>
      <xdr:row>242</xdr:row>
      <xdr:rowOff>61679</xdr:rowOff>
    </xdr:from>
    <xdr:to>
      <xdr:col>0</xdr:col>
      <xdr:colOff>1987868</xdr:colOff>
      <xdr:row>242</xdr:row>
      <xdr:rowOff>654610</xdr:rowOff>
    </xdr:to>
    <xdr:pic>
      <xdr:nvPicPr>
        <xdr:cNvPr id="485" name="Picture 484" descr="Insight Picture 484">
          <a:extLst>
            <a:ext uri="{FF2B5EF4-FFF2-40B4-BE49-F238E27FC236}">
              <a16:creationId xmlns:a16="http://schemas.microsoft.com/office/drawing/2014/main" id="{4995211C-1F5C-F8F3-D26C-63DF2D44D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2"/>
        <a:stretch>
          <a:fillRect/>
        </a:stretch>
      </xdr:blipFill>
      <xdr:spPr>
        <a:xfrm>
          <a:off x="587693" y="214389419"/>
          <a:ext cx="1400175" cy="592931"/>
        </a:xfrm>
        <a:prstGeom prst="rect">
          <a:avLst/>
        </a:prstGeom>
      </xdr:spPr>
    </xdr:pic>
    <xdr:clientData/>
  </xdr:twoCellAnchor>
  <xdr:twoCellAnchor editAs="oneCell">
    <xdr:from>
      <xdr:col>0</xdr:col>
      <xdr:colOff>634127</xdr:colOff>
      <xdr:row>243</xdr:row>
      <xdr:rowOff>62627</xdr:rowOff>
    </xdr:from>
    <xdr:to>
      <xdr:col>0</xdr:col>
      <xdr:colOff>1941433</xdr:colOff>
      <xdr:row>243</xdr:row>
      <xdr:rowOff>1027033</xdr:rowOff>
    </xdr:to>
    <xdr:pic>
      <xdr:nvPicPr>
        <xdr:cNvPr id="487" name="Picture 486" descr="Insight Picture 486">
          <a:extLst>
            <a:ext uri="{FF2B5EF4-FFF2-40B4-BE49-F238E27FC236}">
              <a16:creationId xmlns:a16="http://schemas.microsoft.com/office/drawing/2014/main" id="{8C155C1D-E434-D74D-B014-CBB269E2D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3"/>
        <a:stretch>
          <a:fillRect/>
        </a:stretch>
      </xdr:blipFill>
      <xdr:spPr>
        <a:xfrm>
          <a:off x="634127" y="215106647"/>
          <a:ext cx="1307306" cy="964406"/>
        </a:xfrm>
        <a:prstGeom prst="rect">
          <a:avLst/>
        </a:prstGeom>
      </xdr:spPr>
    </xdr:pic>
    <xdr:clientData/>
  </xdr:twoCellAnchor>
  <xdr:twoCellAnchor editAs="oneCell">
    <xdr:from>
      <xdr:col>0</xdr:col>
      <xdr:colOff>541258</xdr:colOff>
      <xdr:row>244</xdr:row>
      <xdr:rowOff>62860</xdr:rowOff>
    </xdr:from>
    <xdr:to>
      <xdr:col>0</xdr:col>
      <xdr:colOff>2034302</xdr:colOff>
      <xdr:row>244</xdr:row>
      <xdr:rowOff>805810</xdr:rowOff>
    </xdr:to>
    <xdr:pic>
      <xdr:nvPicPr>
        <xdr:cNvPr id="489" name="Picture 488" descr="Insight Picture 488">
          <a:extLst>
            <a:ext uri="{FF2B5EF4-FFF2-40B4-BE49-F238E27FC236}">
              <a16:creationId xmlns:a16="http://schemas.microsoft.com/office/drawing/2014/main" id="{237218D2-0BF4-B3C5-3122-4A9E3AA8B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4"/>
        <a:stretch>
          <a:fillRect/>
        </a:stretch>
      </xdr:blipFill>
      <xdr:spPr>
        <a:xfrm>
          <a:off x="541258" y="216196540"/>
          <a:ext cx="1493044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566261</xdr:colOff>
      <xdr:row>245</xdr:row>
      <xdr:rowOff>63808</xdr:rowOff>
    </xdr:from>
    <xdr:to>
      <xdr:col>0</xdr:col>
      <xdr:colOff>2009299</xdr:colOff>
      <xdr:row>245</xdr:row>
      <xdr:rowOff>606733</xdr:rowOff>
    </xdr:to>
    <xdr:pic>
      <xdr:nvPicPr>
        <xdr:cNvPr id="491" name="Picture 490" descr="Insight Picture 490">
          <a:extLst>
            <a:ext uri="{FF2B5EF4-FFF2-40B4-BE49-F238E27FC236}">
              <a16:creationId xmlns:a16="http://schemas.microsoft.com/office/drawing/2014/main" id="{736B304D-42E3-8EA9-513B-F53A88F0C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5"/>
        <a:stretch>
          <a:fillRect/>
        </a:stretch>
      </xdr:blipFill>
      <xdr:spPr>
        <a:xfrm>
          <a:off x="566261" y="217066168"/>
          <a:ext cx="1443038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655558</xdr:colOff>
      <xdr:row>246</xdr:row>
      <xdr:rowOff>63818</xdr:rowOff>
    </xdr:from>
    <xdr:to>
      <xdr:col>0</xdr:col>
      <xdr:colOff>1920002</xdr:colOff>
      <xdr:row>246</xdr:row>
      <xdr:rowOff>606743</xdr:rowOff>
    </xdr:to>
    <xdr:pic>
      <xdr:nvPicPr>
        <xdr:cNvPr id="493" name="Picture 492" descr="Insight Picture 492">
          <a:extLst>
            <a:ext uri="{FF2B5EF4-FFF2-40B4-BE49-F238E27FC236}">
              <a16:creationId xmlns:a16="http://schemas.microsoft.com/office/drawing/2014/main" id="{2AC31B7F-D20A-094D-0C11-17F43CE6A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6"/>
        <a:stretch>
          <a:fillRect/>
        </a:stretch>
      </xdr:blipFill>
      <xdr:spPr>
        <a:xfrm>
          <a:off x="655558" y="217736738"/>
          <a:ext cx="1264444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484108</xdr:colOff>
      <xdr:row>247</xdr:row>
      <xdr:rowOff>62389</xdr:rowOff>
    </xdr:from>
    <xdr:to>
      <xdr:col>0</xdr:col>
      <xdr:colOff>2091452</xdr:colOff>
      <xdr:row>247</xdr:row>
      <xdr:rowOff>791052</xdr:rowOff>
    </xdr:to>
    <xdr:pic>
      <xdr:nvPicPr>
        <xdr:cNvPr id="495" name="Picture 494" descr="Insight Picture 494">
          <a:extLst>
            <a:ext uri="{FF2B5EF4-FFF2-40B4-BE49-F238E27FC236}">
              <a16:creationId xmlns:a16="http://schemas.microsoft.com/office/drawing/2014/main" id="{D0EAF4DC-33F2-14D1-8A04-404518EFD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7"/>
        <a:stretch>
          <a:fillRect/>
        </a:stretch>
      </xdr:blipFill>
      <xdr:spPr>
        <a:xfrm>
          <a:off x="484108" y="218405869"/>
          <a:ext cx="1607344" cy="728663"/>
        </a:xfrm>
        <a:prstGeom prst="rect">
          <a:avLst/>
        </a:prstGeom>
      </xdr:spPr>
    </xdr:pic>
    <xdr:clientData/>
  </xdr:twoCellAnchor>
  <xdr:twoCellAnchor editAs="oneCell">
    <xdr:from>
      <xdr:col>0</xdr:col>
      <xdr:colOff>384096</xdr:colOff>
      <xdr:row>248</xdr:row>
      <xdr:rowOff>63818</xdr:rowOff>
    </xdr:from>
    <xdr:to>
      <xdr:col>0</xdr:col>
      <xdr:colOff>2191465</xdr:colOff>
      <xdr:row>248</xdr:row>
      <xdr:rowOff>606743</xdr:rowOff>
    </xdr:to>
    <xdr:pic>
      <xdr:nvPicPr>
        <xdr:cNvPr id="497" name="Picture 496" descr="Insight Picture 496">
          <a:extLst>
            <a:ext uri="{FF2B5EF4-FFF2-40B4-BE49-F238E27FC236}">
              <a16:creationId xmlns:a16="http://schemas.microsoft.com/office/drawing/2014/main" id="{E1B3B621-AB02-3FFA-03B9-88E27F89E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8"/>
        <a:stretch>
          <a:fillRect/>
        </a:stretch>
      </xdr:blipFill>
      <xdr:spPr>
        <a:xfrm>
          <a:off x="384096" y="219260738"/>
          <a:ext cx="1807369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573405</xdr:colOff>
      <xdr:row>249</xdr:row>
      <xdr:rowOff>63827</xdr:rowOff>
    </xdr:from>
    <xdr:to>
      <xdr:col>0</xdr:col>
      <xdr:colOff>2002155</xdr:colOff>
      <xdr:row>249</xdr:row>
      <xdr:rowOff>949652</xdr:rowOff>
    </xdr:to>
    <xdr:pic>
      <xdr:nvPicPr>
        <xdr:cNvPr id="499" name="Picture 498" descr="Insight Picture 498">
          <a:extLst>
            <a:ext uri="{FF2B5EF4-FFF2-40B4-BE49-F238E27FC236}">
              <a16:creationId xmlns:a16="http://schemas.microsoft.com/office/drawing/2014/main" id="{CF2AB653-FBEC-3194-3173-7EC1AD445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9"/>
        <a:stretch>
          <a:fillRect/>
        </a:stretch>
      </xdr:blipFill>
      <xdr:spPr>
        <a:xfrm>
          <a:off x="573405" y="219931307"/>
          <a:ext cx="142875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555545</xdr:colOff>
      <xdr:row>250</xdr:row>
      <xdr:rowOff>62870</xdr:rowOff>
    </xdr:from>
    <xdr:to>
      <xdr:col>0</xdr:col>
      <xdr:colOff>2020014</xdr:colOff>
      <xdr:row>250</xdr:row>
      <xdr:rowOff>805820</xdr:rowOff>
    </xdr:to>
    <xdr:pic>
      <xdr:nvPicPr>
        <xdr:cNvPr id="501" name="Picture 500" descr="Insight Picture 500">
          <a:extLst>
            <a:ext uri="{FF2B5EF4-FFF2-40B4-BE49-F238E27FC236}">
              <a16:creationId xmlns:a16="http://schemas.microsoft.com/office/drawing/2014/main" id="{DF35B030-84F8-B98D-70C0-A1551BEAE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0"/>
        <a:stretch>
          <a:fillRect/>
        </a:stretch>
      </xdr:blipFill>
      <xdr:spPr>
        <a:xfrm>
          <a:off x="555545" y="220943810"/>
          <a:ext cx="1464469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498395</xdr:colOff>
      <xdr:row>251</xdr:row>
      <xdr:rowOff>62875</xdr:rowOff>
    </xdr:from>
    <xdr:to>
      <xdr:col>0</xdr:col>
      <xdr:colOff>2077164</xdr:colOff>
      <xdr:row>251</xdr:row>
      <xdr:rowOff>805825</xdr:rowOff>
    </xdr:to>
    <xdr:pic>
      <xdr:nvPicPr>
        <xdr:cNvPr id="503" name="Picture 502" descr="Insight Picture 502">
          <a:extLst>
            <a:ext uri="{FF2B5EF4-FFF2-40B4-BE49-F238E27FC236}">
              <a16:creationId xmlns:a16="http://schemas.microsoft.com/office/drawing/2014/main" id="{8A36B14F-A009-414C-6968-DA5DBD940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1"/>
        <a:stretch>
          <a:fillRect/>
        </a:stretch>
      </xdr:blipFill>
      <xdr:spPr>
        <a:xfrm>
          <a:off x="498395" y="221812495"/>
          <a:ext cx="1578769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419814</xdr:colOff>
      <xdr:row>252</xdr:row>
      <xdr:rowOff>61441</xdr:rowOff>
    </xdr:from>
    <xdr:to>
      <xdr:col>0</xdr:col>
      <xdr:colOff>2155745</xdr:colOff>
      <xdr:row>252</xdr:row>
      <xdr:rowOff>990129</xdr:rowOff>
    </xdr:to>
    <xdr:pic>
      <xdr:nvPicPr>
        <xdr:cNvPr id="505" name="Picture 504" descr="Insight Picture 504">
          <a:extLst>
            <a:ext uri="{FF2B5EF4-FFF2-40B4-BE49-F238E27FC236}">
              <a16:creationId xmlns:a16="http://schemas.microsoft.com/office/drawing/2014/main" id="{8729AE0A-BA69-4B43-26DF-D1E3D163B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2"/>
        <a:stretch>
          <a:fillRect/>
        </a:stretch>
      </xdr:blipFill>
      <xdr:spPr>
        <a:xfrm>
          <a:off x="419814" y="222679741"/>
          <a:ext cx="1735931" cy="928688"/>
        </a:xfrm>
        <a:prstGeom prst="rect">
          <a:avLst/>
        </a:prstGeom>
      </xdr:spPr>
    </xdr:pic>
    <xdr:clientData/>
  </xdr:twoCellAnchor>
  <xdr:twoCellAnchor editAs="oneCell">
    <xdr:from>
      <xdr:col>0</xdr:col>
      <xdr:colOff>791290</xdr:colOff>
      <xdr:row>253</xdr:row>
      <xdr:rowOff>61922</xdr:rowOff>
    </xdr:from>
    <xdr:to>
      <xdr:col>0</xdr:col>
      <xdr:colOff>1784271</xdr:colOff>
      <xdr:row>253</xdr:row>
      <xdr:rowOff>890597</xdr:rowOff>
    </xdr:to>
    <xdr:pic>
      <xdr:nvPicPr>
        <xdr:cNvPr id="507" name="Picture 506" descr="Insight Picture 506">
          <a:extLst>
            <a:ext uri="{FF2B5EF4-FFF2-40B4-BE49-F238E27FC236}">
              <a16:creationId xmlns:a16="http://schemas.microsoft.com/office/drawing/2014/main" id="{6F3C2882-A30F-AE80-6CE0-3945E2A1F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3"/>
        <a:stretch>
          <a:fillRect/>
        </a:stretch>
      </xdr:blipFill>
      <xdr:spPr>
        <a:xfrm>
          <a:off x="791290" y="223731782"/>
          <a:ext cx="992981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701993</xdr:colOff>
      <xdr:row>254</xdr:row>
      <xdr:rowOff>62617</xdr:rowOff>
    </xdr:from>
    <xdr:to>
      <xdr:col>0</xdr:col>
      <xdr:colOff>1873568</xdr:colOff>
      <xdr:row>254</xdr:row>
      <xdr:rowOff>684123</xdr:rowOff>
    </xdr:to>
    <xdr:pic>
      <xdr:nvPicPr>
        <xdr:cNvPr id="509" name="Picture 508" descr="Insight Picture 508">
          <a:extLst>
            <a:ext uri="{FF2B5EF4-FFF2-40B4-BE49-F238E27FC236}">
              <a16:creationId xmlns:a16="http://schemas.microsoft.com/office/drawing/2014/main" id="{07194C38-DA76-B511-E453-9E5C62A57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4"/>
        <a:stretch>
          <a:fillRect/>
        </a:stretch>
      </xdr:blipFill>
      <xdr:spPr>
        <a:xfrm>
          <a:off x="701993" y="224684977"/>
          <a:ext cx="1171575" cy="621506"/>
        </a:xfrm>
        <a:prstGeom prst="rect">
          <a:avLst/>
        </a:prstGeom>
      </xdr:spPr>
    </xdr:pic>
    <xdr:clientData/>
  </xdr:twoCellAnchor>
  <xdr:twoCellAnchor editAs="oneCell">
    <xdr:from>
      <xdr:col>0</xdr:col>
      <xdr:colOff>841295</xdr:colOff>
      <xdr:row>255</xdr:row>
      <xdr:rowOff>61684</xdr:rowOff>
    </xdr:from>
    <xdr:to>
      <xdr:col>0</xdr:col>
      <xdr:colOff>1734264</xdr:colOff>
      <xdr:row>255</xdr:row>
      <xdr:rowOff>883215</xdr:rowOff>
    </xdr:to>
    <xdr:pic>
      <xdr:nvPicPr>
        <xdr:cNvPr id="511" name="Picture 510" descr="Insight Picture 510">
          <a:extLst>
            <a:ext uri="{FF2B5EF4-FFF2-40B4-BE49-F238E27FC236}">
              <a16:creationId xmlns:a16="http://schemas.microsoft.com/office/drawing/2014/main" id="{A79EEE89-5A22-36E3-AF15-7702871EE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5"/>
        <a:stretch>
          <a:fillRect/>
        </a:stretch>
      </xdr:blipFill>
      <xdr:spPr>
        <a:xfrm>
          <a:off x="841295" y="225430804"/>
          <a:ext cx="892969" cy="821531"/>
        </a:xfrm>
        <a:prstGeom prst="rect">
          <a:avLst/>
        </a:prstGeom>
      </xdr:spPr>
    </xdr:pic>
    <xdr:clientData/>
  </xdr:twoCellAnchor>
  <xdr:twoCellAnchor editAs="oneCell">
    <xdr:from>
      <xdr:col>0</xdr:col>
      <xdr:colOff>676990</xdr:colOff>
      <xdr:row>256</xdr:row>
      <xdr:rowOff>63574</xdr:rowOff>
    </xdr:from>
    <xdr:to>
      <xdr:col>0</xdr:col>
      <xdr:colOff>1898571</xdr:colOff>
      <xdr:row>256</xdr:row>
      <xdr:rowOff>599355</xdr:rowOff>
    </xdr:to>
    <xdr:pic>
      <xdr:nvPicPr>
        <xdr:cNvPr id="513" name="Picture 512" descr="Insight Picture 512">
          <a:extLst>
            <a:ext uri="{FF2B5EF4-FFF2-40B4-BE49-F238E27FC236}">
              <a16:creationId xmlns:a16="http://schemas.microsoft.com/office/drawing/2014/main" id="{1D682379-B838-2EBE-96BD-BA51A0211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6"/>
        <a:stretch>
          <a:fillRect/>
        </a:stretch>
      </xdr:blipFill>
      <xdr:spPr>
        <a:xfrm>
          <a:off x="676990" y="226377574"/>
          <a:ext cx="1221581" cy="535781"/>
        </a:xfrm>
        <a:prstGeom prst="rect">
          <a:avLst/>
        </a:prstGeom>
      </xdr:spPr>
    </xdr:pic>
    <xdr:clientData/>
  </xdr:twoCellAnchor>
  <xdr:twoCellAnchor editAs="oneCell">
    <xdr:from>
      <xdr:col>0</xdr:col>
      <xdr:colOff>623411</xdr:colOff>
      <xdr:row>257</xdr:row>
      <xdr:rowOff>61208</xdr:rowOff>
    </xdr:from>
    <xdr:to>
      <xdr:col>0</xdr:col>
      <xdr:colOff>1952149</xdr:colOff>
      <xdr:row>257</xdr:row>
      <xdr:rowOff>639852</xdr:rowOff>
    </xdr:to>
    <xdr:pic>
      <xdr:nvPicPr>
        <xdr:cNvPr id="515" name="Picture 514" descr="Insight Picture 514">
          <a:extLst>
            <a:ext uri="{FF2B5EF4-FFF2-40B4-BE49-F238E27FC236}">
              <a16:creationId xmlns:a16="http://schemas.microsoft.com/office/drawing/2014/main" id="{A1963418-BA3F-5AE0-732B-289C47039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7"/>
        <a:stretch>
          <a:fillRect/>
        </a:stretch>
      </xdr:blipFill>
      <xdr:spPr>
        <a:xfrm>
          <a:off x="623411" y="227038148"/>
          <a:ext cx="1328738" cy="578644"/>
        </a:xfrm>
        <a:prstGeom prst="rect">
          <a:avLst/>
        </a:prstGeom>
      </xdr:spPr>
    </xdr:pic>
    <xdr:clientData/>
  </xdr:twoCellAnchor>
  <xdr:twoCellAnchor editAs="oneCell">
    <xdr:from>
      <xdr:col>0</xdr:col>
      <xdr:colOff>723424</xdr:colOff>
      <xdr:row>258</xdr:row>
      <xdr:rowOff>61198</xdr:rowOff>
    </xdr:from>
    <xdr:to>
      <xdr:col>0</xdr:col>
      <xdr:colOff>1852137</xdr:colOff>
      <xdr:row>258</xdr:row>
      <xdr:rowOff>639842</xdr:rowOff>
    </xdr:to>
    <xdr:pic>
      <xdr:nvPicPr>
        <xdr:cNvPr id="517" name="Picture 516" descr="Insight Picture 516">
          <a:extLst>
            <a:ext uri="{FF2B5EF4-FFF2-40B4-BE49-F238E27FC236}">
              <a16:creationId xmlns:a16="http://schemas.microsoft.com/office/drawing/2014/main" id="{D83392A5-289C-9226-AECC-B340F176E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8"/>
        <a:stretch>
          <a:fillRect/>
        </a:stretch>
      </xdr:blipFill>
      <xdr:spPr>
        <a:xfrm>
          <a:off x="723424" y="227739178"/>
          <a:ext cx="1128713" cy="578644"/>
        </a:xfrm>
        <a:prstGeom prst="rect">
          <a:avLst/>
        </a:prstGeom>
      </xdr:spPr>
    </xdr:pic>
    <xdr:clientData/>
  </xdr:twoCellAnchor>
  <xdr:twoCellAnchor editAs="oneCell">
    <xdr:from>
      <xdr:col>0</xdr:col>
      <xdr:colOff>555545</xdr:colOff>
      <xdr:row>259</xdr:row>
      <xdr:rowOff>62379</xdr:rowOff>
    </xdr:from>
    <xdr:to>
      <xdr:col>0</xdr:col>
      <xdr:colOff>2020014</xdr:colOff>
      <xdr:row>259</xdr:row>
      <xdr:rowOff>676742</xdr:rowOff>
    </xdr:to>
    <xdr:pic>
      <xdr:nvPicPr>
        <xdr:cNvPr id="519" name="Picture 518" descr="Insight Picture 518">
          <a:extLst>
            <a:ext uri="{FF2B5EF4-FFF2-40B4-BE49-F238E27FC236}">
              <a16:creationId xmlns:a16="http://schemas.microsoft.com/office/drawing/2014/main" id="{3768EC33-7CA2-A0F8-29DB-770A37C53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9"/>
        <a:stretch>
          <a:fillRect/>
        </a:stretch>
      </xdr:blipFill>
      <xdr:spPr>
        <a:xfrm>
          <a:off x="555545" y="228441399"/>
          <a:ext cx="1464469" cy="614363"/>
        </a:xfrm>
        <a:prstGeom prst="rect">
          <a:avLst/>
        </a:prstGeom>
      </xdr:spPr>
    </xdr:pic>
    <xdr:clientData/>
  </xdr:twoCellAnchor>
  <xdr:twoCellAnchor editAs="oneCell">
    <xdr:from>
      <xdr:col>0</xdr:col>
      <xdr:colOff>609124</xdr:colOff>
      <xdr:row>260</xdr:row>
      <xdr:rowOff>60732</xdr:rowOff>
    </xdr:from>
    <xdr:to>
      <xdr:col>0</xdr:col>
      <xdr:colOff>1966437</xdr:colOff>
      <xdr:row>260</xdr:row>
      <xdr:rowOff>739388</xdr:rowOff>
    </xdr:to>
    <xdr:pic>
      <xdr:nvPicPr>
        <xdr:cNvPr id="521" name="Picture 520" descr="Insight Picture 520">
          <a:extLst>
            <a:ext uri="{FF2B5EF4-FFF2-40B4-BE49-F238E27FC236}">
              <a16:creationId xmlns:a16="http://schemas.microsoft.com/office/drawing/2014/main" id="{3C352962-9DC6-F4F3-9DF1-F9F93DB06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0"/>
        <a:stretch>
          <a:fillRect/>
        </a:stretch>
      </xdr:blipFill>
      <xdr:spPr>
        <a:xfrm>
          <a:off x="609124" y="229178892"/>
          <a:ext cx="1357313" cy="678656"/>
        </a:xfrm>
        <a:prstGeom prst="rect">
          <a:avLst/>
        </a:prstGeom>
      </xdr:spPr>
    </xdr:pic>
    <xdr:clientData/>
  </xdr:twoCellAnchor>
  <xdr:twoCellAnchor editAs="oneCell">
    <xdr:from>
      <xdr:col>0</xdr:col>
      <xdr:colOff>609124</xdr:colOff>
      <xdr:row>261</xdr:row>
      <xdr:rowOff>61203</xdr:rowOff>
    </xdr:from>
    <xdr:to>
      <xdr:col>0</xdr:col>
      <xdr:colOff>1966437</xdr:colOff>
      <xdr:row>261</xdr:row>
      <xdr:rowOff>639847</xdr:rowOff>
    </xdr:to>
    <xdr:pic>
      <xdr:nvPicPr>
        <xdr:cNvPr id="523" name="Picture 522" descr="Insight Picture 522">
          <a:extLst>
            <a:ext uri="{FF2B5EF4-FFF2-40B4-BE49-F238E27FC236}">
              <a16:creationId xmlns:a16="http://schemas.microsoft.com/office/drawing/2014/main" id="{6E0F965F-9B69-2FB5-685C-10565353F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1"/>
        <a:stretch>
          <a:fillRect/>
        </a:stretch>
      </xdr:blipFill>
      <xdr:spPr>
        <a:xfrm>
          <a:off x="609124" y="229979463"/>
          <a:ext cx="1357313" cy="578644"/>
        </a:xfrm>
        <a:prstGeom prst="rect">
          <a:avLst/>
        </a:prstGeom>
      </xdr:spPr>
    </xdr:pic>
    <xdr:clientData/>
  </xdr:twoCellAnchor>
  <xdr:twoCellAnchor editAs="oneCell">
    <xdr:from>
      <xdr:col>0</xdr:col>
      <xdr:colOff>559118</xdr:colOff>
      <xdr:row>262</xdr:row>
      <xdr:rowOff>60970</xdr:rowOff>
    </xdr:from>
    <xdr:to>
      <xdr:col>0</xdr:col>
      <xdr:colOff>2016443</xdr:colOff>
      <xdr:row>262</xdr:row>
      <xdr:rowOff>746770</xdr:rowOff>
    </xdr:to>
    <xdr:pic>
      <xdr:nvPicPr>
        <xdr:cNvPr id="525" name="Picture 524" descr="Insight Picture 524">
          <a:extLst>
            <a:ext uri="{FF2B5EF4-FFF2-40B4-BE49-F238E27FC236}">
              <a16:creationId xmlns:a16="http://schemas.microsoft.com/office/drawing/2014/main" id="{90131353-FCDA-CF6E-A9BF-F9D89D498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2"/>
        <a:stretch>
          <a:fillRect/>
        </a:stretch>
      </xdr:blipFill>
      <xdr:spPr>
        <a:xfrm>
          <a:off x="559118" y="230680270"/>
          <a:ext cx="1457325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766286</xdr:colOff>
      <xdr:row>263</xdr:row>
      <xdr:rowOff>62156</xdr:rowOff>
    </xdr:from>
    <xdr:to>
      <xdr:col>0</xdr:col>
      <xdr:colOff>1809274</xdr:colOff>
      <xdr:row>263</xdr:row>
      <xdr:rowOff>897975</xdr:rowOff>
    </xdr:to>
    <xdr:pic>
      <xdr:nvPicPr>
        <xdr:cNvPr id="527" name="Picture 526" descr="Insight Picture 526">
          <a:extLst>
            <a:ext uri="{FF2B5EF4-FFF2-40B4-BE49-F238E27FC236}">
              <a16:creationId xmlns:a16="http://schemas.microsoft.com/office/drawing/2014/main" id="{95610F81-CCF4-2384-9527-95D28014F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3"/>
        <a:stretch>
          <a:fillRect/>
        </a:stretch>
      </xdr:blipFill>
      <xdr:spPr>
        <a:xfrm>
          <a:off x="766286" y="231489176"/>
          <a:ext cx="1042988" cy="835819"/>
        </a:xfrm>
        <a:prstGeom prst="rect">
          <a:avLst/>
        </a:prstGeom>
      </xdr:spPr>
    </xdr:pic>
    <xdr:clientData/>
  </xdr:twoCellAnchor>
  <xdr:twoCellAnchor editAs="oneCell">
    <xdr:from>
      <xdr:col>0</xdr:col>
      <xdr:colOff>648415</xdr:colOff>
      <xdr:row>264</xdr:row>
      <xdr:rowOff>61431</xdr:rowOff>
    </xdr:from>
    <xdr:to>
      <xdr:col>0</xdr:col>
      <xdr:colOff>1927146</xdr:colOff>
      <xdr:row>264</xdr:row>
      <xdr:rowOff>875819</xdr:rowOff>
    </xdr:to>
    <xdr:pic>
      <xdr:nvPicPr>
        <xdr:cNvPr id="529" name="Picture 528" descr="Insight Picture 528">
          <a:extLst>
            <a:ext uri="{FF2B5EF4-FFF2-40B4-BE49-F238E27FC236}">
              <a16:creationId xmlns:a16="http://schemas.microsoft.com/office/drawing/2014/main" id="{4DDB982E-81B1-2091-75B0-EBAC6DC3E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4"/>
        <a:stretch>
          <a:fillRect/>
        </a:stretch>
      </xdr:blipFill>
      <xdr:spPr>
        <a:xfrm>
          <a:off x="648415" y="232448571"/>
          <a:ext cx="1278731" cy="814388"/>
        </a:xfrm>
        <a:prstGeom prst="rect">
          <a:avLst/>
        </a:prstGeom>
      </xdr:spPr>
    </xdr:pic>
    <xdr:clientData/>
  </xdr:twoCellAnchor>
  <xdr:twoCellAnchor editAs="oneCell">
    <xdr:from>
      <xdr:col>0</xdr:col>
      <xdr:colOff>766286</xdr:colOff>
      <xdr:row>265</xdr:row>
      <xdr:rowOff>62161</xdr:rowOff>
    </xdr:from>
    <xdr:to>
      <xdr:col>0</xdr:col>
      <xdr:colOff>1809274</xdr:colOff>
      <xdr:row>265</xdr:row>
      <xdr:rowOff>897980</xdr:rowOff>
    </xdr:to>
    <xdr:pic>
      <xdr:nvPicPr>
        <xdr:cNvPr id="531" name="Picture 530" descr="Insight Picture 530">
          <a:extLst>
            <a:ext uri="{FF2B5EF4-FFF2-40B4-BE49-F238E27FC236}">
              <a16:creationId xmlns:a16="http://schemas.microsoft.com/office/drawing/2014/main" id="{25394B13-E00B-8D48-9A33-873BEA245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5"/>
        <a:stretch>
          <a:fillRect/>
        </a:stretch>
      </xdr:blipFill>
      <xdr:spPr>
        <a:xfrm>
          <a:off x="766286" y="233386561"/>
          <a:ext cx="1042988" cy="835819"/>
        </a:xfrm>
        <a:prstGeom prst="rect">
          <a:avLst/>
        </a:prstGeom>
      </xdr:spPr>
    </xdr:pic>
    <xdr:clientData/>
  </xdr:twoCellAnchor>
  <xdr:twoCellAnchor editAs="oneCell">
    <xdr:from>
      <xdr:col>0</xdr:col>
      <xdr:colOff>601980</xdr:colOff>
      <xdr:row>266</xdr:row>
      <xdr:rowOff>60717</xdr:rowOff>
    </xdr:from>
    <xdr:to>
      <xdr:col>0</xdr:col>
      <xdr:colOff>1973580</xdr:colOff>
      <xdr:row>266</xdr:row>
      <xdr:rowOff>739373</xdr:rowOff>
    </xdr:to>
    <xdr:pic>
      <xdr:nvPicPr>
        <xdr:cNvPr id="533" name="Picture 532" descr="Insight Picture 532">
          <a:extLst>
            <a:ext uri="{FF2B5EF4-FFF2-40B4-BE49-F238E27FC236}">
              <a16:creationId xmlns:a16="http://schemas.microsoft.com/office/drawing/2014/main" id="{3060E38F-D685-C0AA-6D4C-C3A5AB999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6"/>
        <a:stretch>
          <a:fillRect/>
        </a:stretch>
      </xdr:blipFill>
      <xdr:spPr>
        <a:xfrm>
          <a:off x="601980" y="234345237"/>
          <a:ext cx="1371600" cy="678656"/>
        </a:xfrm>
        <a:prstGeom prst="rect">
          <a:avLst/>
        </a:prstGeom>
      </xdr:spPr>
    </xdr:pic>
    <xdr:clientData/>
  </xdr:twoCellAnchor>
  <xdr:twoCellAnchor editAs="oneCell">
    <xdr:from>
      <xdr:col>0</xdr:col>
      <xdr:colOff>498395</xdr:colOff>
      <xdr:row>267</xdr:row>
      <xdr:rowOff>61684</xdr:rowOff>
    </xdr:from>
    <xdr:to>
      <xdr:col>0</xdr:col>
      <xdr:colOff>2077164</xdr:colOff>
      <xdr:row>267</xdr:row>
      <xdr:rowOff>768915</xdr:rowOff>
    </xdr:to>
    <xdr:pic>
      <xdr:nvPicPr>
        <xdr:cNvPr id="535" name="Picture 534" descr="Insight Picture 534">
          <a:extLst>
            <a:ext uri="{FF2B5EF4-FFF2-40B4-BE49-F238E27FC236}">
              <a16:creationId xmlns:a16="http://schemas.microsoft.com/office/drawing/2014/main" id="{4AAA13AE-41B4-EC7F-5C33-FB5286AD1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7"/>
        <a:stretch>
          <a:fillRect/>
        </a:stretch>
      </xdr:blipFill>
      <xdr:spPr>
        <a:xfrm>
          <a:off x="498395" y="235146304"/>
          <a:ext cx="1578769" cy="707231"/>
        </a:xfrm>
        <a:prstGeom prst="rect">
          <a:avLst/>
        </a:prstGeom>
      </xdr:spPr>
    </xdr:pic>
    <xdr:clientData/>
  </xdr:twoCellAnchor>
  <xdr:twoCellAnchor editAs="oneCell">
    <xdr:from>
      <xdr:col>0</xdr:col>
      <xdr:colOff>630555</xdr:colOff>
      <xdr:row>268</xdr:row>
      <xdr:rowOff>61664</xdr:rowOff>
    </xdr:from>
    <xdr:to>
      <xdr:col>0</xdr:col>
      <xdr:colOff>1945005</xdr:colOff>
      <xdr:row>268</xdr:row>
      <xdr:rowOff>654595</xdr:rowOff>
    </xdr:to>
    <xdr:pic>
      <xdr:nvPicPr>
        <xdr:cNvPr id="537" name="Picture 536" descr="Insight Picture 536">
          <a:extLst>
            <a:ext uri="{FF2B5EF4-FFF2-40B4-BE49-F238E27FC236}">
              <a16:creationId xmlns:a16="http://schemas.microsoft.com/office/drawing/2014/main" id="{32484A04-8674-CB69-FCB6-9F0E94AAB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8"/>
        <a:stretch>
          <a:fillRect/>
        </a:stretch>
      </xdr:blipFill>
      <xdr:spPr>
        <a:xfrm>
          <a:off x="630555" y="235976864"/>
          <a:ext cx="1314450" cy="592931"/>
        </a:xfrm>
        <a:prstGeom prst="rect">
          <a:avLst/>
        </a:prstGeom>
      </xdr:spPr>
    </xdr:pic>
    <xdr:clientData/>
  </xdr:twoCellAnchor>
  <xdr:twoCellAnchor editAs="oneCell">
    <xdr:from>
      <xdr:col>0</xdr:col>
      <xdr:colOff>459105</xdr:colOff>
      <xdr:row>269</xdr:row>
      <xdr:rowOff>61917</xdr:rowOff>
    </xdr:from>
    <xdr:to>
      <xdr:col>0</xdr:col>
      <xdr:colOff>2116455</xdr:colOff>
      <xdr:row>269</xdr:row>
      <xdr:rowOff>661992</xdr:rowOff>
    </xdr:to>
    <xdr:pic>
      <xdr:nvPicPr>
        <xdr:cNvPr id="539" name="Picture 538" descr="Insight Picture 538">
          <a:extLst>
            <a:ext uri="{FF2B5EF4-FFF2-40B4-BE49-F238E27FC236}">
              <a16:creationId xmlns:a16="http://schemas.microsoft.com/office/drawing/2014/main" id="{59180584-B09F-2A30-8732-EC1C774F2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9"/>
        <a:stretch>
          <a:fillRect/>
        </a:stretch>
      </xdr:blipFill>
      <xdr:spPr>
        <a:xfrm>
          <a:off x="459105" y="236693397"/>
          <a:ext cx="165735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755570</xdr:colOff>
      <xdr:row>270</xdr:row>
      <xdr:rowOff>60727</xdr:rowOff>
    </xdr:from>
    <xdr:to>
      <xdr:col>0</xdr:col>
      <xdr:colOff>1819989</xdr:colOff>
      <xdr:row>270</xdr:row>
      <xdr:rowOff>1082283</xdr:rowOff>
    </xdr:to>
    <xdr:pic>
      <xdr:nvPicPr>
        <xdr:cNvPr id="541" name="Picture 540" descr="Insight Picture 540">
          <a:extLst>
            <a:ext uri="{FF2B5EF4-FFF2-40B4-BE49-F238E27FC236}">
              <a16:creationId xmlns:a16="http://schemas.microsoft.com/office/drawing/2014/main" id="{EE676C6D-6145-A1F7-3178-EF8CD83A0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0"/>
        <a:stretch>
          <a:fillRect/>
        </a:stretch>
      </xdr:blipFill>
      <xdr:spPr>
        <a:xfrm>
          <a:off x="755570" y="237416107"/>
          <a:ext cx="1064419" cy="1021556"/>
        </a:xfrm>
        <a:prstGeom prst="rect">
          <a:avLst/>
        </a:prstGeom>
      </xdr:spPr>
    </xdr:pic>
    <xdr:clientData/>
  </xdr:twoCellAnchor>
  <xdr:twoCellAnchor editAs="oneCell">
    <xdr:from>
      <xdr:col>0</xdr:col>
      <xdr:colOff>576977</xdr:colOff>
      <xdr:row>271</xdr:row>
      <xdr:rowOff>63331</xdr:rowOff>
    </xdr:from>
    <xdr:to>
      <xdr:col>0</xdr:col>
      <xdr:colOff>1998583</xdr:colOff>
      <xdr:row>271</xdr:row>
      <xdr:rowOff>820569</xdr:rowOff>
    </xdr:to>
    <xdr:pic>
      <xdr:nvPicPr>
        <xdr:cNvPr id="543" name="Picture 542" descr="Insight Picture 542">
          <a:extLst>
            <a:ext uri="{FF2B5EF4-FFF2-40B4-BE49-F238E27FC236}">
              <a16:creationId xmlns:a16="http://schemas.microsoft.com/office/drawing/2014/main" id="{3C98E172-FB9E-B05C-E4C5-AE8D8DBA6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1"/>
        <a:stretch>
          <a:fillRect/>
        </a:stretch>
      </xdr:blipFill>
      <xdr:spPr>
        <a:xfrm>
          <a:off x="576977" y="238561711"/>
          <a:ext cx="1421606" cy="757238"/>
        </a:xfrm>
        <a:prstGeom prst="rect">
          <a:avLst/>
        </a:prstGeom>
      </xdr:spPr>
    </xdr:pic>
    <xdr:clientData/>
  </xdr:twoCellAnchor>
  <xdr:twoCellAnchor editAs="oneCell">
    <xdr:from>
      <xdr:col>0</xdr:col>
      <xdr:colOff>273367</xdr:colOff>
      <xdr:row>272</xdr:row>
      <xdr:rowOff>62384</xdr:rowOff>
    </xdr:from>
    <xdr:to>
      <xdr:col>0</xdr:col>
      <xdr:colOff>2302192</xdr:colOff>
      <xdr:row>272</xdr:row>
      <xdr:rowOff>1133947</xdr:rowOff>
    </xdr:to>
    <xdr:pic>
      <xdr:nvPicPr>
        <xdr:cNvPr id="545" name="Picture 544" descr="Insight Picture 544">
          <a:extLst>
            <a:ext uri="{FF2B5EF4-FFF2-40B4-BE49-F238E27FC236}">
              <a16:creationId xmlns:a16="http://schemas.microsoft.com/office/drawing/2014/main" id="{B191F7CC-AB54-5D9A-B6B5-1112DFB8D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2"/>
        <a:stretch>
          <a:fillRect/>
        </a:stretch>
      </xdr:blipFill>
      <xdr:spPr>
        <a:xfrm>
          <a:off x="273367" y="239444684"/>
          <a:ext cx="2028825" cy="1071563"/>
        </a:xfrm>
        <a:prstGeom prst="rect">
          <a:avLst/>
        </a:prstGeom>
      </xdr:spPr>
    </xdr:pic>
    <xdr:clientData/>
  </xdr:twoCellAnchor>
  <xdr:twoCellAnchor editAs="oneCell">
    <xdr:from>
      <xdr:col>0</xdr:col>
      <xdr:colOff>884158</xdr:colOff>
      <xdr:row>273</xdr:row>
      <xdr:rowOff>62870</xdr:rowOff>
    </xdr:from>
    <xdr:to>
      <xdr:col>0</xdr:col>
      <xdr:colOff>1691402</xdr:colOff>
      <xdr:row>273</xdr:row>
      <xdr:rowOff>805820</xdr:rowOff>
    </xdr:to>
    <xdr:pic>
      <xdr:nvPicPr>
        <xdr:cNvPr id="547" name="Picture 546" descr="Insight Picture 546">
          <a:extLst>
            <a:ext uri="{FF2B5EF4-FFF2-40B4-BE49-F238E27FC236}">
              <a16:creationId xmlns:a16="http://schemas.microsoft.com/office/drawing/2014/main" id="{E4C00150-211E-0BE6-32E6-C198B8C17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3"/>
        <a:stretch>
          <a:fillRect/>
        </a:stretch>
      </xdr:blipFill>
      <xdr:spPr>
        <a:xfrm>
          <a:off x="884158" y="240641510"/>
          <a:ext cx="807244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619840</xdr:colOff>
      <xdr:row>274</xdr:row>
      <xdr:rowOff>62156</xdr:rowOff>
    </xdr:from>
    <xdr:to>
      <xdr:col>0</xdr:col>
      <xdr:colOff>1955721</xdr:colOff>
      <xdr:row>274</xdr:row>
      <xdr:rowOff>783675</xdr:rowOff>
    </xdr:to>
    <xdr:pic>
      <xdr:nvPicPr>
        <xdr:cNvPr id="549" name="Picture 548" descr="Insight Picture 548">
          <a:extLst>
            <a:ext uri="{FF2B5EF4-FFF2-40B4-BE49-F238E27FC236}">
              <a16:creationId xmlns:a16="http://schemas.microsoft.com/office/drawing/2014/main" id="{9A57CBBB-76C3-DDEA-DBD2-86240A398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4"/>
        <a:stretch>
          <a:fillRect/>
        </a:stretch>
      </xdr:blipFill>
      <xdr:spPr>
        <a:xfrm>
          <a:off x="619840" y="241509476"/>
          <a:ext cx="1335881" cy="721519"/>
        </a:xfrm>
        <a:prstGeom prst="rect">
          <a:avLst/>
        </a:prstGeom>
      </xdr:spPr>
    </xdr:pic>
    <xdr:clientData/>
  </xdr:twoCellAnchor>
  <xdr:twoCellAnchor editAs="oneCell">
    <xdr:from>
      <xdr:col>0</xdr:col>
      <xdr:colOff>662702</xdr:colOff>
      <xdr:row>275</xdr:row>
      <xdr:rowOff>62870</xdr:rowOff>
    </xdr:from>
    <xdr:to>
      <xdr:col>0</xdr:col>
      <xdr:colOff>1912858</xdr:colOff>
      <xdr:row>275</xdr:row>
      <xdr:rowOff>1148720</xdr:rowOff>
    </xdr:to>
    <xdr:pic>
      <xdr:nvPicPr>
        <xdr:cNvPr id="551" name="Picture 550" descr="Insight Picture 550">
          <a:extLst>
            <a:ext uri="{FF2B5EF4-FFF2-40B4-BE49-F238E27FC236}">
              <a16:creationId xmlns:a16="http://schemas.microsoft.com/office/drawing/2014/main" id="{688A2C73-B37E-3D4C-6762-CBE24C7F2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5"/>
        <a:stretch>
          <a:fillRect/>
        </a:stretch>
      </xdr:blipFill>
      <xdr:spPr>
        <a:xfrm>
          <a:off x="662702" y="242356010"/>
          <a:ext cx="1250156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852011</xdr:colOff>
      <xdr:row>276</xdr:row>
      <xdr:rowOff>63569</xdr:rowOff>
    </xdr:from>
    <xdr:to>
      <xdr:col>0</xdr:col>
      <xdr:colOff>1723549</xdr:colOff>
      <xdr:row>276</xdr:row>
      <xdr:rowOff>1285150</xdr:rowOff>
    </xdr:to>
    <xdr:pic>
      <xdr:nvPicPr>
        <xdr:cNvPr id="553" name="Picture 552" descr="Insight Picture 552">
          <a:extLst>
            <a:ext uri="{FF2B5EF4-FFF2-40B4-BE49-F238E27FC236}">
              <a16:creationId xmlns:a16="http://schemas.microsoft.com/office/drawing/2014/main" id="{D9A98A2C-E089-9C04-060C-823E18BA9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6"/>
        <a:stretch>
          <a:fillRect/>
        </a:stretch>
      </xdr:blipFill>
      <xdr:spPr>
        <a:xfrm>
          <a:off x="852011" y="243568289"/>
          <a:ext cx="871538" cy="1221581"/>
        </a:xfrm>
        <a:prstGeom prst="rect">
          <a:avLst/>
        </a:prstGeom>
      </xdr:spPr>
    </xdr:pic>
    <xdr:clientData/>
  </xdr:twoCellAnchor>
  <xdr:twoCellAnchor editAs="oneCell">
    <xdr:from>
      <xdr:col>0</xdr:col>
      <xdr:colOff>669845</xdr:colOff>
      <xdr:row>277</xdr:row>
      <xdr:rowOff>61426</xdr:rowOff>
    </xdr:from>
    <xdr:to>
      <xdr:col>0</xdr:col>
      <xdr:colOff>1905714</xdr:colOff>
      <xdr:row>277</xdr:row>
      <xdr:rowOff>990114</xdr:rowOff>
    </xdr:to>
    <xdr:pic>
      <xdr:nvPicPr>
        <xdr:cNvPr id="555" name="Picture 554" descr="Insight Picture 554">
          <a:extLst>
            <a:ext uri="{FF2B5EF4-FFF2-40B4-BE49-F238E27FC236}">
              <a16:creationId xmlns:a16="http://schemas.microsoft.com/office/drawing/2014/main" id="{856EECBD-ED8C-6083-F56A-C3BA3463A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7"/>
        <a:stretch>
          <a:fillRect/>
        </a:stretch>
      </xdr:blipFill>
      <xdr:spPr>
        <a:xfrm>
          <a:off x="669845" y="244914886"/>
          <a:ext cx="1235869" cy="928688"/>
        </a:xfrm>
        <a:prstGeom prst="rect">
          <a:avLst/>
        </a:prstGeom>
      </xdr:spPr>
    </xdr:pic>
    <xdr:clientData/>
  </xdr:twoCellAnchor>
  <xdr:twoCellAnchor editAs="oneCell">
    <xdr:from>
      <xdr:col>0</xdr:col>
      <xdr:colOff>616268</xdr:colOff>
      <xdr:row>278</xdr:row>
      <xdr:rowOff>62379</xdr:rowOff>
    </xdr:from>
    <xdr:to>
      <xdr:col>0</xdr:col>
      <xdr:colOff>1959293</xdr:colOff>
      <xdr:row>278</xdr:row>
      <xdr:rowOff>905342</xdr:rowOff>
    </xdr:to>
    <xdr:pic>
      <xdr:nvPicPr>
        <xdr:cNvPr id="557" name="Picture 556" descr="Insight Picture 556">
          <a:extLst>
            <a:ext uri="{FF2B5EF4-FFF2-40B4-BE49-F238E27FC236}">
              <a16:creationId xmlns:a16="http://schemas.microsoft.com/office/drawing/2014/main" id="{B9815433-1239-3B42-4556-5249836EF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8"/>
        <a:stretch>
          <a:fillRect/>
        </a:stretch>
      </xdr:blipFill>
      <xdr:spPr>
        <a:xfrm>
          <a:off x="616268" y="245967399"/>
          <a:ext cx="1343025" cy="842963"/>
        </a:xfrm>
        <a:prstGeom prst="rect">
          <a:avLst/>
        </a:prstGeom>
      </xdr:spPr>
    </xdr:pic>
    <xdr:clientData/>
  </xdr:twoCellAnchor>
  <xdr:twoCellAnchor editAs="oneCell">
    <xdr:from>
      <xdr:col>0</xdr:col>
      <xdr:colOff>659130</xdr:colOff>
      <xdr:row>279</xdr:row>
      <xdr:rowOff>63584</xdr:rowOff>
    </xdr:from>
    <xdr:to>
      <xdr:col>0</xdr:col>
      <xdr:colOff>1916430</xdr:colOff>
      <xdr:row>279</xdr:row>
      <xdr:rowOff>1170865</xdr:rowOff>
    </xdr:to>
    <xdr:pic>
      <xdr:nvPicPr>
        <xdr:cNvPr id="559" name="Picture 558" descr="Insight Picture 558">
          <a:extLst>
            <a:ext uri="{FF2B5EF4-FFF2-40B4-BE49-F238E27FC236}">
              <a16:creationId xmlns:a16="http://schemas.microsoft.com/office/drawing/2014/main" id="{F9B21DD2-04E2-5CBD-1129-EEDA28755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9"/>
        <a:stretch>
          <a:fillRect/>
        </a:stretch>
      </xdr:blipFill>
      <xdr:spPr>
        <a:xfrm>
          <a:off x="659130" y="246936344"/>
          <a:ext cx="1257300" cy="1107281"/>
        </a:xfrm>
        <a:prstGeom prst="rect">
          <a:avLst/>
        </a:prstGeom>
      </xdr:spPr>
    </xdr:pic>
    <xdr:clientData/>
  </xdr:twoCellAnchor>
  <xdr:twoCellAnchor editAs="oneCell">
    <xdr:from>
      <xdr:col>0</xdr:col>
      <xdr:colOff>852011</xdr:colOff>
      <xdr:row>280</xdr:row>
      <xdr:rowOff>61664</xdr:rowOff>
    </xdr:from>
    <xdr:to>
      <xdr:col>0</xdr:col>
      <xdr:colOff>1723549</xdr:colOff>
      <xdr:row>280</xdr:row>
      <xdr:rowOff>1111795</xdr:rowOff>
    </xdr:to>
    <xdr:pic>
      <xdr:nvPicPr>
        <xdr:cNvPr id="561" name="Picture 560" descr="Insight Picture 560">
          <a:extLst>
            <a:ext uri="{FF2B5EF4-FFF2-40B4-BE49-F238E27FC236}">
              <a16:creationId xmlns:a16="http://schemas.microsoft.com/office/drawing/2014/main" id="{0B3F7563-E284-3905-B502-D2DCD0012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0"/>
        <a:stretch>
          <a:fillRect/>
        </a:stretch>
      </xdr:blipFill>
      <xdr:spPr>
        <a:xfrm>
          <a:off x="852011" y="248168864"/>
          <a:ext cx="871538" cy="1050131"/>
        </a:xfrm>
        <a:prstGeom prst="rect">
          <a:avLst/>
        </a:prstGeom>
      </xdr:spPr>
    </xdr:pic>
    <xdr:clientData/>
  </xdr:twoCellAnchor>
  <xdr:twoCellAnchor editAs="oneCell">
    <xdr:from>
      <xdr:col>0</xdr:col>
      <xdr:colOff>723424</xdr:colOff>
      <xdr:row>281</xdr:row>
      <xdr:rowOff>62389</xdr:rowOff>
    </xdr:from>
    <xdr:to>
      <xdr:col>0</xdr:col>
      <xdr:colOff>1852137</xdr:colOff>
      <xdr:row>281</xdr:row>
      <xdr:rowOff>1133952</xdr:rowOff>
    </xdr:to>
    <xdr:pic>
      <xdr:nvPicPr>
        <xdr:cNvPr id="563" name="Picture 562" descr="Insight Picture 562">
          <a:extLst>
            <a:ext uri="{FF2B5EF4-FFF2-40B4-BE49-F238E27FC236}">
              <a16:creationId xmlns:a16="http://schemas.microsoft.com/office/drawing/2014/main" id="{15D99C57-7AD8-FE67-9D59-2EDA779FF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1"/>
        <a:stretch>
          <a:fillRect/>
        </a:stretch>
      </xdr:blipFill>
      <xdr:spPr>
        <a:xfrm>
          <a:off x="723424" y="249343069"/>
          <a:ext cx="1128713" cy="1071563"/>
        </a:xfrm>
        <a:prstGeom prst="rect">
          <a:avLst/>
        </a:prstGeom>
      </xdr:spPr>
    </xdr:pic>
    <xdr:clientData/>
  </xdr:twoCellAnchor>
  <xdr:twoCellAnchor editAs="oneCell">
    <xdr:from>
      <xdr:col>0</xdr:col>
      <xdr:colOff>605552</xdr:colOff>
      <xdr:row>282</xdr:row>
      <xdr:rowOff>63346</xdr:rowOff>
    </xdr:from>
    <xdr:to>
      <xdr:col>0</xdr:col>
      <xdr:colOff>1970008</xdr:colOff>
      <xdr:row>282</xdr:row>
      <xdr:rowOff>820584</xdr:rowOff>
    </xdr:to>
    <xdr:pic>
      <xdr:nvPicPr>
        <xdr:cNvPr id="565" name="Picture 564" descr="Insight Picture 564">
          <a:extLst>
            <a:ext uri="{FF2B5EF4-FFF2-40B4-BE49-F238E27FC236}">
              <a16:creationId xmlns:a16="http://schemas.microsoft.com/office/drawing/2014/main" id="{0A189332-9CE1-38AB-37E7-448E2AD5F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2"/>
        <a:stretch>
          <a:fillRect/>
        </a:stretch>
      </xdr:blipFill>
      <xdr:spPr>
        <a:xfrm>
          <a:off x="605552" y="250540366"/>
          <a:ext cx="1364456" cy="757238"/>
        </a:xfrm>
        <a:prstGeom prst="rect">
          <a:avLst/>
        </a:prstGeom>
      </xdr:spPr>
    </xdr:pic>
    <xdr:clientData/>
  </xdr:twoCellAnchor>
  <xdr:twoCellAnchor editAs="oneCell">
    <xdr:from>
      <xdr:col>0</xdr:col>
      <xdr:colOff>762715</xdr:colOff>
      <xdr:row>283</xdr:row>
      <xdr:rowOff>60241</xdr:rowOff>
    </xdr:from>
    <xdr:to>
      <xdr:col>0</xdr:col>
      <xdr:colOff>1812846</xdr:colOff>
      <xdr:row>283</xdr:row>
      <xdr:rowOff>953210</xdr:rowOff>
    </xdr:to>
    <xdr:pic>
      <xdr:nvPicPr>
        <xdr:cNvPr id="567" name="Picture 566" descr="Insight Picture 566">
          <a:extLst>
            <a:ext uri="{FF2B5EF4-FFF2-40B4-BE49-F238E27FC236}">
              <a16:creationId xmlns:a16="http://schemas.microsoft.com/office/drawing/2014/main" id="{49DC0411-B2C8-C492-D7D7-CCF6BDFE5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3"/>
        <a:stretch>
          <a:fillRect/>
        </a:stretch>
      </xdr:blipFill>
      <xdr:spPr>
        <a:xfrm>
          <a:off x="762715" y="251421181"/>
          <a:ext cx="1050131" cy="892969"/>
        </a:xfrm>
        <a:prstGeom prst="rect">
          <a:avLst/>
        </a:prstGeom>
      </xdr:spPr>
    </xdr:pic>
    <xdr:clientData/>
  </xdr:twoCellAnchor>
  <xdr:twoCellAnchor editAs="oneCell">
    <xdr:from>
      <xdr:col>0</xdr:col>
      <xdr:colOff>709136</xdr:colOff>
      <xdr:row>284</xdr:row>
      <xdr:rowOff>60722</xdr:rowOff>
    </xdr:from>
    <xdr:to>
      <xdr:col>0</xdr:col>
      <xdr:colOff>1866424</xdr:colOff>
      <xdr:row>284</xdr:row>
      <xdr:rowOff>1082278</xdr:rowOff>
    </xdr:to>
    <xdr:pic>
      <xdr:nvPicPr>
        <xdr:cNvPr id="569" name="Picture 568" descr="Insight Picture 568">
          <a:extLst>
            <a:ext uri="{FF2B5EF4-FFF2-40B4-BE49-F238E27FC236}">
              <a16:creationId xmlns:a16="http://schemas.microsoft.com/office/drawing/2014/main" id="{1B8F7856-8197-8C03-6D5A-9E18D620F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4"/>
        <a:stretch>
          <a:fillRect/>
        </a:stretch>
      </xdr:blipFill>
      <xdr:spPr>
        <a:xfrm>
          <a:off x="709136" y="252435122"/>
          <a:ext cx="1157288" cy="1021556"/>
        </a:xfrm>
        <a:prstGeom prst="rect">
          <a:avLst/>
        </a:prstGeom>
      </xdr:spPr>
    </xdr:pic>
    <xdr:clientData/>
  </xdr:twoCellAnchor>
  <xdr:twoCellAnchor editAs="oneCell">
    <xdr:from>
      <xdr:col>0</xdr:col>
      <xdr:colOff>680561</xdr:colOff>
      <xdr:row>285</xdr:row>
      <xdr:rowOff>61664</xdr:rowOff>
    </xdr:from>
    <xdr:to>
      <xdr:col>0</xdr:col>
      <xdr:colOff>1894999</xdr:colOff>
      <xdr:row>285</xdr:row>
      <xdr:rowOff>883195</xdr:rowOff>
    </xdr:to>
    <xdr:pic>
      <xdr:nvPicPr>
        <xdr:cNvPr id="571" name="Picture 570" descr="Insight Picture 570">
          <a:extLst>
            <a:ext uri="{FF2B5EF4-FFF2-40B4-BE49-F238E27FC236}">
              <a16:creationId xmlns:a16="http://schemas.microsoft.com/office/drawing/2014/main" id="{BAEC54F4-D325-B35C-9F73-B4307366D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5"/>
        <a:stretch>
          <a:fillRect/>
        </a:stretch>
      </xdr:blipFill>
      <xdr:spPr>
        <a:xfrm>
          <a:off x="680561" y="253579064"/>
          <a:ext cx="1214438" cy="821531"/>
        </a:xfrm>
        <a:prstGeom prst="rect">
          <a:avLst/>
        </a:prstGeom>
      </xdr:spPr>
    </xdr:pic>
    <xdr:clientData/>
  </xdr:twoCellAnchor>
  <xdr:twoCellAnchor editAs="oneCell">
    <xdr:from>
      <xdr:col>0</xdr:col>
      <xdr:colOff>676990</xdr:colOff>
      <xdr:row>286</xdr:row>
      <xdr:rowOff>63108</xdr:rowOff>
    </xdr:from>
    <xdr:to>
      <xdr:col>0</xdr:col>
      <xdr:colOff>1898571</xdr:colOff>
      <xdr:row>286</xdr:row>
      <xdr:rowOff>927502</xdr:rowOff>
    </xdr:to>
    <xdr:pic>
      <xdr:nvPicPr>
        <xdr:cNvPr id="573" name="Picture 572" descr="Insight Picture 572">
          <a:extLst>
            <a:ext uri="{FF2B5EF4-FFF2-40B4-BE49-F238E27FC236}">
              <a16:creationId xmlns:a16="http://schemas.microsoft.com/office/drawing/2014/main" id="{BB1155F4-5ACD-4C89-1E36-6F782F5BA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6"/>
        <a:stretch>
          <a:fillRect/>
        </a:stretch>
      </xdr:blipFill>
      <xdr:spPr>
        <a:xfrm>
          <a:off x="676990" y="254525388"/>
          <a:ext cx="1221581" cy="864394"/>
        </a:xfrm>
        <a:prstGeom prst="rect">
          <a:avLst/>
        </a:prstGeom>
      </xdr:spPr>
    </xdr:pic>
    <xdr:clientData/>
  </xdr:twoCellAnchor>
  <xdr:twoCellAnchor editAs="oneCell">
    <xdr:from>
      <xdr:col>0</xdr:col>
      <xdr:colOff>766286</xdr:colOff>
      <xdr:row>287</xdr:row>
      <xdr:rowOff>63579</xdr:rowOff>
    </xdr:from>
    <xdr:to>
      <xdr:col>0</xdr:col>
      <xdr:colOff>1809274</xdr:colOff>
      <xdr:row>287</xdr:row>
      <xdr:rowOff>1285160</xdr:rowOff>
    </xdr:to>
    <xdr:pic>
      <xdr:nvPicPr>
        <xdr:cNvPr id="575" name="Picture 574" descr="Insight Picture 574">
          <a:extLst>
            <a:ext uri="{FF2B5EF4-FFF2-40B4-BE49-F238E27FC236}">
              <a16:creationId xmlns:a16="http://schemas.microsoft.com/office/drawing/2014/main" id="{616B327F-6389-668C-F133-8F983DBD9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7"/>
        <a:stretch>
          <a:fillRect/>
        </a:stretch>
      </xdr:blipFill>
      <xdr:spPr>
        <a:xfrm>
          <a:off x="766286" y="255516459"/>
          <a:ext cx="1042988" cy="1221581"/>
        </a:xfrm>
        <a:prstGeom prst="rect">
          <a:avLst/>
        </a:prstGeom>
      </xdr:spPr>
    </xdr:pic>
    <xdr:clientData/>
  </xdr:twoCellAnchor>
  <xdr:twoCellAnchor editAs="oneCell">
    <xdr:from>
      <xdr:col>0</xdr:col>
      <xdr:colOff>669845</xdr:colOff>
      <xdr:row>288</xdr:row>
      <xdr:rowOff>61436</xdr:rowOff>
    </xdr:from>
    <xdr:to>
      <xdr:col>0</xdr:col>
      <xdr:colOff>1905714</xdr:colOff>
      <xdr:row>288</xdr:row>
      <xdr:rowOff>875824</xdr:rowOff>
    </xdr:to>
    <xdr:pic>
      <xdr:nvPicPr>
        <xdr:cNvPr id="577" name="Picture 576" descr="Insight Picture 576">
          <a:extLst>
            <a:ext uri="{FF2B5EF4-FFF2-40B4-BE49-F238E27FC236}">
              <a16:creationId xmlns:a16="http://schemas.microsoft.com/office/drawing/2014/main" id="{C4B90753-4C2C-F212-DAB8-8333B690A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8"/>
        <a:stretch>
          <a:fillRect/>
        </a:stretch>
      </xdr:blipFill>
      <xdr:spPr>
        <a:xfrm>
          <a:off x="669845" y="256863056"/>
          <a:ext cx="1235869" cy="814388"/>
        </a:xfrm>
        <a:prstGeom prst="rect">
          <a:avLst/>
        </a:prstGeom>
      </xdr:spPr>
    </xdr:pic>
    <xdr:clientData/>
  </xdr:twoCellAnchor>
  <xdr:twoCellAnchor editAs="oneCell">
    <xdr:from>
      <xdr:col>0</xdr:col>
      <xdr:colOff>880586</xdr:colOff>
      <xdr:row>289</xdr:row>
      <xdr:rowOff>63579</xdr:rowOff>
    </xdr:from>
    <xdr:to>
      <xdr:col>0</xdr:col>
      <xdr:colOff>1694974</xdr:colOff>
      <xdr:row>289</xdr:row>
      <xdr:rowOff>1285160</xdr:rowOff>
    </xdr:to>
    <xdr:pic>
      <xdr:nvPicPr>
        <xdr:cNvPr id="579" name="Picture 578" descr="Insight Picture 578">
          <a:extLst>
            <a:ext uri="{FF2B5EF4-FFF2-40B4-BE49-F238E27FC236}">
              <a16:creationId xmlns:a16="http://schemas.microsoft.com/office/drawing/2014/main" id="{7F82B4D8-90DB-E81C-7E93-3A195EE3A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9"/>
        <a:stretch>
          <a:fillRect/>
        </a:stretch>
      </xdr:blipFill>
      <xdr:spPr>
        <a:xfrm>
          <a:off x="880586" y="257802459"/>
          <a:ext cx="814388" cy="1221581"/>
        </a:xfrm>
        <a:prstGeom prst="rect">
          <a:avLst/>
        </a:prstGeom>
      </xdr:spPr>
    </xdr:pic>
    <xdr:clientData/>
  </xdr:twoCellAnchor>
  <xdr:twoCellAnchor editAs="oneCell">
    <xdr:from>
      <xdr:col>0</xdr:col>
      <xdr:colOff>841295</xdr:colOff>
      <xdr:row>290</xdr:row>
      <xdr:rowOff>63818</xdr:rowOff>
    </xdr:from>
    <xdr:to>
      <xdr:col>0</xdr:col>
      <xdr:colOff>1734264</xdr:colOff>
      <xdr:row>290</xdr:row>
      <xdr:rowOff>835343</xdr:rowOff>
    </xdr:to>
    <xdr:pic>
      <xdr:nvPicPr>
        <xdr:cNvPr id="581" name="Picture 580" descr="Insight Picture 580">
          <a:extLst>
            <a:ext uri="{FF2B5EF4-FFF2-40B4-BE49-F238E27FC236}">
              <a16:creationId xmlns:a16="http://schemas.microsoft.com/office/drawing/2014/main" id="{B2EC75E9-0773-3D7E-B630-6BE2B3ECC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0"/>
        <a:stretch>
          <a:fillRect/>
        </a:stretch>
      </xdr:blipFill>
      <xdr:spPr>
        <a:xfrm>
          <a:off x="841295" y="259151438"/>
          <a:ext cx="892969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769858</xdr:colOff>
      <xdr:row>291</xdr:row>
      <xdr:rowOff>61446</xdr:rowOff>
    </xdr:from>
    <xdr:to>
      <xdr:col>0</xdr:col>
      <xdr:colOff>1805702</xdr:colOff>
      <xdr:row>291</xdr:row>
      <xdr:rowOff>1104434</xdr:rowOff>
    </xdr:to>
    <xdr:pic>
      <xdr:nvPicPr>
        <xdr:cNvPr id="583" name="Picture 582" descr="Insight Picture 582">
          <a:extLst>
            <a:ext uri="{FF2B5EF4-FFF2-40B4-BE49-F238E27FC236}">
              <a16:creationId xmlns:a16="http://schemas.microsoft.com/office/drawing/2014/main" id="{3AE2CCCA-A026-7AAE-CEA9-FCE0685AB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1"/>
        <a:stretch>
          <a:fillRect/>
        </a:stretch>
      </xdr:blipFill>
      <xdr:spPr>
        <a:xfrm>
          <a:off x="769858" y="260048226"/>
          <a:ext cx="1035844" cy="1042988"/>
        </a:xfrm>
        <a:prstGeom prst="rect">
          <a:avLst/>
        </a:prstGeom>
      </xdr:spPr>
    </xdr:pic>
    <xdr:clientData/>
  </xdr:twoCellAnchor>
  <xdr:twoCellAnchor editAs="oneCell">
    <xdr:from>
      <xdr:col>0</xdr:col>
      <xdr:colOff>698420</xdr:colOff>
      <xdr:row>292</xdr:row>
      <xdr:rowOff>61679</xdr:rowOff>
    </xdr:from>
    <xdr:to>
      <xdr:col>0</xdr:col>
      <xdr:colOff>1877139</xdr:colOff>
      <xdr:row>292</xdr:row>
      <xdr:rowOff>768910</xdr:rowOff>
    </xdr:to>
    <xdr:pic>
      <xdr:nvPicPr>
        <xdr:cNvPr id="585" name="Picture 584" descr="Insight Picture 584">
          <a:extLst>
            <a:ext uri="{FF2B5EF4-FFF2-40B4-BE49-F238E27FC236}">
              <a16:creationId xmlns:a16="http://schemas.microsoft.com/office/drawing/2014/main" id="{42683896-F921-AA4C-A316-422F078FA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2"/>
        <a:stretch>
          <a:fillRect/>
        </a:stretch>
      </xdr:blipFill>
      <xdr:spPr>
        <a:xfrm>
          <a:off x="698420" y="261214319"/>
          <a:ext cx="1178719" cy="707231"/>
        </a:xfrm>
        <a:prstGeom prst="rect">
          <a:avLst/>
        </a:prstGeom>
      </xdr:spPr>
    </xdr:pic>
    <xdr:clientData/>
  </xdr:twoCellAnchor>
  <xdr:twoCellAnchor editAs="oneCell">
    <xdr:from>
      <xdr:col>0</xdr:col>
      <xdr:colOff>873443</xdr:colOff>
      <xdr:row>293</xdr:row>
      <xdr:rowOff>62627</xdr:rowOff>
    </xdr:from>
    <xdr:to>
      <xdr:col>0</xdr:col>
      <xdr:colOff>1702118</xdr:colOff>
      <xdr:row>293</xdr:row>
      <xdr:rowOff>1027033</xdr:rowOff>
    </xdr:to>
    <xdr:pic>
      <xdr:nvPicPr>
        <xdr:cNvPr id="587" name="Picture 586" descr="Insight Picture 586">
          <a:extLst>
            <a:ext uri="{FF2B5EF4-FFF2-40B4-BE49-F238E27FC236}">
              <a16:creationId xmlns:a16="http://schemas.microsoft.com/office/drawing/2014/main" id="{F8372052-D3C1-C295-3B1C-F869E5A6E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3"/>
        <a:stretch>
          <a:fillRect/>
        </a:stretch>
      </xdr:blipFill>
      <xdr:spPr>
        <a:xfrm>
          <a:off x="873443" y="262045847"/>
          <a:ext cx="828675" cy="964406"/>
        </a:xfrm>
        <a:prstGeom prst="rect">
          <a:avLst/>
        </a:prstGeom>
      </xdr:spPr>
    </xdr:pic>
    <xdr:clientData/>
  </xdr:twoCellAnchor>
  <xdr:twoCellAnchor editAs="oneCell">
    <xdr:from>
      <xdr:col>0</xdr:col>
      <xdr:colOff>852011</xdr:colOff>
      <xdr:row>294</xdr:row>
      <xdr:rowOff>63108</xdr:rowOff>
    </xdr:from>
    <xdr:to>
      <xdr:col>0</xdr:col>
      <xdr:colOff>1723549</xdr:colOff>
      <xdr:row>294</xdr:row>
      <xdr:rowOff>927502</xdr:rowOff>
    </xdr:to>
    <xdr:pic>
      <xdr:nvPicPr>
        <xdr:cNvPr id="589" name="Picture 588" descr="Insight Picture 588">
          <a:extLst>
            <a:ext uri="{FF2B5EF4-FFF2-40B4-BE49-F238E27FC236}">
              <a16:creationId xmlns:a16="http://schemas.microsoft.com/office/drawing/2014/main" id="{9338AF77-4552-4079-0D6A-E674E73AE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4"/>
        <a:stretch>
          <a:fillRect/>
        </a:stretch>
      </xdr:blipFill>
      <xdr:spPr>
        <a:xfrm>
          <a:off x="852011" y="263135988"/>
          <a:ext cx="871538" cy="864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93319-E62E-44B7-B5E2-A616A0BF525E}">
  <dimension ref="A1:I295"/>
  <sheetViews>
    <sheetView tabSelected="1" workbookViewId="0">
      <selection activeCell="D2" sqref="D2"/>
    </sheetView>
  </sheetViews>
  <sheetFormatPr defaultRowHeight="18"/>
  <cols>
    <col min="1" max="1" width="33.796875" customWidth="1"/>
    <col min="2" max="2" width="13.09765625" bestFit="1" customWidth="1"/>
    <col min="3" max="3" width="12.796875" bestFit="1" customWidth="1"/>
    <col min="5" max="5" width="12.69921875" bestFit="1" customWidth="1"/>
    <col min="6" max="6" width="14.3984375" bestFit="1" customWidth="1"/>
    <col min="7" max="7" width="59.296875" customWidth="1"/>
    <col min="8" max="8" width="16.69921875" bestFit="1" customWidth="1"/>
  </cols>
  <sheetData>
    <row r="1" spans="1:9">
      <c r="A1" t="s">
        <v>0</v>
      </c>
      <c r="B1" t="s">
        <v>1</v>
      </c>
      <c r="C1" t="s">
        <v>2</v>
      </c>
      <c r="D1" t="s">
        <v>4</v>
      </c>
      <c r="E1" t="s">
        <v>835</v>
      </c>
      <c r="F1" t="s">
        <v>836</v>
      </c>
      <c r="G1" t="s">
        <v>5</v>
      </c>
      <c r="H1" t="s">
        <v>6</v>
      </c>
      <c r="I1" t="s">
        <v>7</v>
      </c>
    </row>
    <row r="2" spans="1:9" ht="79.2" customHeight="1">
      <c r="A2" s="1" t="str">
        <f>"Chemistry 55"</f>
        <v>Chemistry 55</v>
      </c>
      <c r="B2" t="s">
        <v>10</v>
      </c>
      <c r="C2" t="s">
        <v>3</v>
      </c>
      <c r="D2">
        <v>94.91</v>
      </c>
      <c r="E2" s="2">
        <v>17500</v>
      </c>
      <c r="F2" s="2">
        <v>12250</v>
      </c>
      <c r="G2" t="s">
        <v>11</v>
      </c>
      <c r="H2" t="s">
        <v>12</v>
      </c>
      <c r="I2">
        <v>225.21628000000001</v>
      </c>
    </row>
    <row r="3" spans="1:9" ht="79.2" customHeight="1">
      <c r="A3" s="1" t="str">
        <f>"Chemistry 59"</f>
        <v>Chemistry 59</v>
      </c>
      <c r="B3" t="s">
        <v>13</v>
      </c>
      <c r="C3" t="s">
        <v>3</v>
      </c>
      <c r="D3">
        <v>94.83</v>
      </c>
      <c r="E3" s="2">
        <v>17500</v>
      </c>
      <c r="F3" s="2">
        <v>12250</v>
      </c>
      <c r="G3" t="s">
        <v>14</v>
      </c>
      <c r="H3" t="s">
        <v>15</v>
      </c>
      <c r="I3">
        <v>227.23215999999999</v>
      </c>
    </row>
    <row r="4" spans="1:9" ht="65.099999999999994" customHeight="1">
      <c r="A4" s="1" t="str">
        <f>"Chemistry 67"</f>
        <v>Chemistry 67</v>
      </c>
      <c r="B4" t="s">
        <v>16</v>
      </c>
      <c r="C4" t="s">
        <v>3</v>
      </c>
      <c r="D4">
        <v>94.08</v>
      </c>
      <c r="E4" s="2">
        <v>22500</v>
      </c>
      <c r="F4" s="2">
        <v>15749.999999999998</v>
      </c>
      <c r="G4" t="s">
        <v>17</v>
      </c>
      <c r="H4" t="s">
        <v>8</v>
      </c>
      <c r="I4">
        <v>241.21567999999999</v>
      </c>
    </row>
    <row r="5" spans="1:9" ht="87" customHeight="1">
      <c r="A5" s="1" t="str">
        <f>"Chemistry 87"</f>
        <v>Chemistry 87</v>
      </c>
      <c r="B5" t="s">
        <v>21</v>
      </c>
      <c r="C5" t="s">
        <v>3</v>
      </c>
      <c r="D5">
        <v>84.99</v>
      </c>
      <c r="E5" s="2">
        <v>32500</v>
      </c>
      <c r="F5" s="2">
        <v>19500</v>
      </c>
      <c r="G5" t="s">
        <v>22</v>
      </c>
      <c r="H5" t="s">
        <v>23</v>
      </c>
      <c r="I5">
        <v>309.37905999999998</v>
      </c>
    </row>
    <row r="6" spans="1:9" ht="92.1" customHeight="1">
      <c r="A6" s="1" t="str">
        <f>"Chemistry 101"</f>
        <v>Chemistry 101</v>
      </c>
      <c r="B6" t="s">
        <v>26</v>
      </c>
      <c r="C6" t="s">
        <v>3</v>
      </c>
      <c r="D6">
        <v>93.83</v>
      </c>
      <c r="E6" s="2">
        <v>25000</v>
      </c>
      <c r="F6" s="2">
        <v>17500</v>
      </c>
      <c r="G6" t="s">
        <v>27</v>
      </c>
      <c r="H6" t="s">
        <v>9</v>
      </c>
      <c r="I6">
        <v>326.32015999999999</v>
      </c>
    </row>
    <row r="7" spans="1:9" ht="55.5" customHeight="1">
      <c r="A7" s="1" t="str">
        <f>"Chemistry 179"</f>
        <v>Chemistry 179</v>
      </c>
      <c r="B7" t="s">
        <v>32</v>
      </c>
      <c r="C7" t="s">
        <v>3</v>
      </c>
      <c r="D7">
        <v>90.42</v>
      </c>
      <c r="E7" s="2">
        <v>25000</v>
      </c>
      <c r="F7" s="2">
        <v>17500</v>
      </c>
      <c r="G7" t="s">
        <v>33</v>
      </c>
      <c r="H7" t="s">
        <v>30</v>
      </c>
      <c r="I7">
        <v>167.20831000000001</v>
      </c>
    </row>
    <row r="8" spans="1:9" ht="55.5" customHeight="1">
      <c r="A8" s="1" t="str">
        <f>"Chemistry 183"</f>
        <v>Chemistry 183</v>
      </c>
      <c r="B8" t="s">
        <v>34</v>
      </c>
      <c r="C8" t="s">
        <v>3</v>
      </c>
      <c r="D8">
        <v>81.290000000000006</v>
      </c>
      <c r="E8" s="2">
        <v>22500</v>
      </c>
      <c r="F8" s="2">
        <v>13500</v>
      </c>
      <c r="G8" t="s">
        <v>35</v>
      </c>
      <c r="H8" t="s">
        <v>36</v>
      </c>
      <c r="I8">
        <v>179.25878</v>
      </c>
    </row>
    <row r="9" spans="1:9" ht="87" customHeight="1">
      <c r="A9" s="1" t="str">
        <f>"Chemistry 186"</f>
        <v>Chemistry 186</v>
      </c>
      <c r="B9" t="s">
        <v>37</v>
      </c>
      <c r="C9" t="s">
        <v>3</v>
      </c>
      <c r="D9">
        <v>88.76</v>
      </c>
      <c r="E9" s="2">
        <v>32500</v>
      </c>
      <c r="F9" s="2">
        <v>19500</v>
      </c>
      <c r="G9" t="s">
        <v>38</v>
      </c>
      <c r="H9" t="s">
        <v>39</v>
      </c>
      <c r="I9">
        <v>310.36381999999998</v>
      </c>
    </row>
    <row r="10" spans="1:9" ht="78.599999999999994" customHeight="1">
      <c r="A10" s="1" t="str">
        <f>"Chemistry 246"</f>
        <v>Chemistry 246</v>
      </c>
      <c r="B10" t="s">
        <v>47</v>
      </c>
      <c r="C10" t="s">
        <v>3</v>
      </c>
      <c r="D10">
        <v>92.51</v>
      </c>
      <c r="E10" s="2">
        <v>25000</v>
      </c>
      <c r="F10" s="2">
        <v>17500</v>
      </c>
      <c r="G10" t="s">
        <v>48</v>
      </c>
      <c r="H10" t="s">
        <v>28</v>
      </c>
      <c r="I10">
        <v>180.22201999999999</v>
      </c>
    </row>
    <row r="11" spans="1:9" ht="55.5" customHeight="1">
      <c r="A11" s="1" t="str">
        <f>"Chemistry 257"</f>
        <v>Chemistry 257</v>
      </c>
      <c r="B11" t="s">
        <v>49</v>
      </c>
      <c r="C11" t="s">
        <v>3</v>
      </c>
      <c r="D11">
        <v>85.27</v>
      </c>
      <c r="E11" s="2">
        <v>22500</v>
      </c>
      <c r="F11" s="2">
        <v>13500</v>
      </c>
      <c r="G11" t="s">
        <v>50</v>
      </c>
      <c r="H11" t="s">
        <v>51</v>
      </c>
      <c r="I11">
        <v>155.1695</v>
      </c>
    </row>
    <row r="12" spans="1:9" ht="61.8" customHeight="1">
      <c r="A12" s="1" t="str">
        <f>"Chemistry 261"</f>
        <v>Chemistry 261</v>
      </c>
      <c r="B12" t="s">
        <v>52</v>
      </c>
      <c r="C12" t="s">
        <v>3</v>
      </c>
      <c r="D12">
        <v>91.22</v>
      </c>
      <c r="E12" s="2">
        <v>22500</v>
      </c>
      <c r="F12" s="2">
        <v>15749.999999999998</v>
      </c>
      <c r="G12" t="s">
        <v>53</v>
      </c>
      <c r="H12" t="s">
        <v>41</v>
      </c>
      <c r="I12">
        <v>183.22265999999999</v>
      </c>
    </row>
    <row r="13" spans="1:9" ht="88.2" customHeight="1">
      <c r="A13" s="1" t="str">
        <f>"Chemistry 311"</f>
        <v>Chemistry 311</v>
      </c>
      <c r="B13" t="s">
        <v>57</v>
      </c>
      <c r="C13" t="s">
        <v>3</v>
      </c>
      <c r="D13">
        <v>93.53</v>
      </c>
      <c r="E13" s="2">
        <v>32500</v>
      </c>
      <c r="F13" s="2">
        <v>22750</v>
      </c>
      <c r="G13" t="s">
        <v>58</v>
      </c>
      <c r="H13" t="s">
        <v>54</v>
      </c>
      <c r="I13">
        <v>296.33724000000001</v>
      </c>
    </row>
    <row r="14" spans="1:9" ht="61.8" customHeight="1">
      <c r="A14" s="1" t="str">
        <f>"Chemistry 313"</f>
        <v>Chemistry 313</v>
      </c>
      <c r="B14" t="s">
        <v>59</v>
      </c>
      <c r="C14" t="s">
        <v>3</v>
      </c>
      <c r="D14">
        <v>91.37</v>
      </c>
      <c r="E14" s="2">
        <v>27500</v>
      </c>
      <c r="F14" s="2">
        <v>19250</v>
      </c>
      <c r="G14" t="s">
        <v>60</v>
      </c>
      <c r="H14" t="s">
        <v>55</v>
      </c>
      <c r="I14">
        <v>238.30116000000001</v>
      </c>
    </row>
    <row r="15" spans="1:9" ht="55.5" customHeight="1">
      <c r="A15" s="1" t="str">
        <f>"Chemistry 314"</f>
        <v>Chemistry 314</v>
      </c>
      <c r="B15" t="s">
        <v>61</v>
      </c>
      <c r="C15" t="s">
        <v>3</v>
      </c>
      <c r="D15">
        <v>91.26</v>
      </c>
      <c r="E15" s="2">
        <v>27500</v>
      </c>
      <c r="F15" s="2">
        <v>19250</v>
      </c>
      <c r="G15" t="s">
        <v>62</v>
      </c>
      <c r="H15" t="s">
        <v>40</v>
      </c>
      <c r="I15">
        <v>199.22206</v>
      </c>
    </row>
    <row r="16" spans="1:9" ht="71.25" customHeight="1">
      <c r="A16" s="1" t="str">
        <f>"Chemistry 315"</f>
        <v>Chemistry 315</v>
      </c>
      <c r="B16" t="s">
        <v>63</v>
      </c>
      <c r="C16" t="s">
        <v>3</v>
      </c>
      <c r="D16">
        <v>93.18</v>
      </c>
      <c r="E16" s="2">
        <v>25000</v>
      </c>
      <c r="F16" s="2">
        <v>17500</v>
      </c>
      <c r="G16" t="s">
        <v>64</v>
      </c>
      <c r="H16" t="s">
        <v>42</v>
      </c>
      <c r="I16">
        <v>211.23276000000001</v>
      </c>
    </row>
    <row r="17" spans="1:9" ht="71.25" customHeight="1">
      <c r="A17" s="1" t="str">
        <f>"Chemistry 400"</f>
        <v>Chemistry 400</v>
      </c>
      <c r="B17" t="s">
        <v>70</v>
      </c>
      <c r="C17" t="s">
        <v>3</v>
      </c>
      <c r="D17">
        <v>88.98</v>
      </c>
      <c r="E17" s="2">
        <v>25000</v>
      </c>
      <c r="F17" s="2">
        <v>15000</v>
      </c>
      <c r="G17" t="s">
        <v>71</v>
      </c>
      <c r="H17" t="s">
        <v>68</v>
      </c>
      <c r="I17">
        <v>294.36442</v>
      </c>
    </row>
    <row r="18" spans="1:9" ht="67.95" customHeight="1">
      <c r="A18" s="1" t="str">
        <f>"Chemistry 432"</f>
        <v>Chemistry 432</v>
      </c>
      <c r="B18" t="s">
        <v>76</v>
      </c>
      <c r="C18" t="s">
        <v>43</v>
      </c>
      <c r="D18">
        <v>93.99</v>
      </c>
      <c r="E18" s="2">
        <v>27500</v>
      </c>
      <c r="F18" s="2">
        <v>19250</v>
      </c>
      <c r="G18" t="s">
        <v>77</v>
      </c>
      <c r="H18" t="s">
        <v>75</v>
      </c>
      <c r="I18">
        <v>226.70259999999999</v>
      </c>
    </row>
    <row r="19" spans="1:9" ht="74.099999999999994" customHeight="1">
      <c r="A19" s="1" t="str">
        <f>"Chemistry 441"</f>
        <v>Chemistry 441</v>
      </c>
      <c r="B19" t="s">
        <v>78</v>
      </c>
      <c r="C19" t="s">
        <v>3</v>
      </c>
      <c r="D19">
        <v>91.95</v>
      </c>
      <c r="E19" s="2">
        <v>25000</v>
      </c>
      <c r="F19" s="2">
        <v>17500</v>
      </c>
      <c r="G19" t="s">
        <v>79</v>
      </c>
      <c r="H19" t="s">
        <v>24</v>
      </c>
      <c r="I19">
        <v>291.3886</v>
      </c>
    </row>
    <row r="20" spans="1:9" ht="61.2" customHeight="1">
      <c r="A20" s="1" t="str">
        <f>"Chemistry 726"</f>
        <v>Chemistry 726</v>
      </c>
      <c r="B20" t="s">
        <v>90</v>
      </c>
      <c r="C20" t="s">
        <v>43</v>
      </c>
      <c r="D20">
        <v>91.1</v>
      </c>
      <c r="E20" s="2">
        <v>45000</v>
      </c>
      <c r="F20" s="2">
        <v>31499.999999999996</v>
      </c>
      <c r="G20" t="s">
        <v>91</v>
      </c>
      <c r="H20" t="s">
        <v>92</v>
      </c>
      <c r="I20">
        <v>240.75077999999999</v>
      </c>
    </row>
    <row r="21" spans="1:9" ht="70.2" customHeight="1">
      <c r="A21" s="1" t="str">
        <f>"Chemistry 762"</f>
        <v>Chemistry 762</v>
      </c>
      <c r="B21" t="s">
        <v>95</v>
      </c>
      <c r="C21" t="s">
        <v>3</v>
      </c>
      <c r="D21">
        <v>93.16</v>
      </c>
      <c r="E21" s="2">
        <v>30000</v>
      </c>
      <c r="F21" s="2">
        <v>21000</v>
      </c>
      <c r="G21" t="s">
        <v>96</v>
      </c>
      <c r="H21" t="s">
        <v>97</v>
      </c>
      <c r="I21">
        <v>322.41757999999999</v>
      </c>
    </row>
    <row r="22" spans="1:9" ht="71.25" customHeight="1">
      <c r="A22" s="1" t="str">
        <f>"Chemistry 805"</f>
        <v>Chemistry 805</v>
      </c>
      <c r="B22" t="s">
        <v>101</v>
      </c>
      <c r="C22" t="s">
        <v>69</v>
      </c>
      <c r="D22">
        <v>94.75</v>
      </c>
      <c r="E22" s="2">
        <v>27500</v>
      </c>
      <c r="F22" s="2">
        <v>19250</v>
      </c>
      <c r="G22" t="s">
        <v>102</v>
      </c>
      <c r="H22" t="s">
        <v>84</v>
      </c>
      <c r="I22">
        <v>278.17818</v>
      </c>
    </row>
    <row r="23" spans="1:9" ht="87" customHeight="1">
      <c r="A23" s="1" t="str">
        <f>"Chemistry 812"</f>
        <v>Chemistry 812</v>
      </c>
      <c r="B23" t="s">
        <v>103</v>
      </c>
      <c r="C23" t="s">
        <v>43</v>
      </c>
      <c r="D23">
        <v>91.55</v>
      </c>
      <c r="E23" s="2">
        <v>30000</v>
      </c>
      <c r="F23" s="2">
        <v>21000</v>
      </c>
      <c r="G23" t="s">
        <v>104</v>
      </c>
      <c r="H23" t="s">
        <v>86</v>
      </c>
      <c r="I23">
        <v>298.76526000000001</v>
      </c>
    </row>
    <row r="24" spans="1:9" ht="55.5" customHeight="1">
      <c r="A24" s="1" t="str">
        <f>"Chemistry 853"</f>
        <v>Chemistry 853</v>
      </c>
      <c r="B24" t="s">
        <v>105</v>
      </c>
      <c r="C24" t="s">
        <v>43</v>
      </c>
      <c r="D24">
        <v>89.64</v>
      </c>
      <c r="E24" s="2">
        <v>35000</v>
      </c>
      <c r="F24" s="2">
        <v>21000</v>
      </c>
      <c r="G24" t="s">
        <v>106</v>
      </c>
      <c r="H24" t="s">
        <v>82</v>
      </c>
      <c r="I24">
        <v>192.68638000000001</v>
      </c>
    </row>
    <row r="25" spans="1:9" ht="55.5" customHeight="1">
      <c r="A25" s="1" t="str">
        <f>"Chemistry 854"</f>
        <v>Chemistry 854</v>
      </c>
      <c r="B25" t="s">
        <v>107</v>
      </c>
      <c r="C25" t="s">
        <v>43</v>
      </c>
      <c r="D25">
        <v>86.34</v>
      </c>
      <c r="E25" s="2">
        <v>35000</v>
      </c>
      <c r="F25" s="2">
        <v>21000</v>
      </c>
      <c r="G25" t="s">
        <v>108</v>
      </c>
      <c r="H25" t="s">
        <v>81</v>
      </c>
      <c r="I25">
        <v>206.71296000000001</v>
      </c>
    </row>
    <row r="26" spans="1:9" ht="48.75" customHeight="1">
      <c r="A26" s="1" t="str">
        <f>"Chemistry 951"</f>
        <v>Chemistry 951</v>
      </c>
      <c r="B26" t="s">
        <v>111</v>
      </c>
      <c r="C26" t="s">
        <v>87</v>
      </c>
      <c r="D26">
        <v>94.45</v>
      </c>
      <c r="E26" s="2">
        <v>35000</v>
      </c>
      <c r="F26" s="2">
        <v>24500</v>
      </c>
      <c r="G26" t="s">
        <v>112</v>
      </c>
      <c r="H26" t="s">
        <v>110</v>
      </c>
      <c r="I26">
        <v>286.62902000000003</v>
      </c>
    </row>
    <row r="27" spans="1:9" ht="78" customHeight="1">
      <c r="A27" s="1" t="str">
        <f>"Chemistry 1007"</f>
        <v>Chemistry 1007</v>
      </c>
      <c r="B27" t="s">
        <v>113</v>
      </c>
      <c r="C27" t="s">
        <v>3</v>
      </c>
      <c r="D27">
        <v>85.93</v>
      </c>
      <c r="E27" s="2">
        <v>30000</v>
      </c>
      <c r="F27" s="2">
        <v>18000</v>
      </c>
      <c r="G27" t="s">
        <v>114</v>
      </c>
      <c r="H27" t="s">
        <v>115</v>
      </c>
      <c r="I27">
        <v>304.42712</v>
      </c>
    </row>
    <row r="28" spans="1:9" ht="78" customHeight="1">
      <c r="A28" s="1" t="str">
        <f>"Chemistry 1009"</f>
        <v>Chemistry 1009</v>
      </c>
      <c r="B28" t="s">
        <v>116</v>
      </c>
      <c r="C28" t="s">
        <v>3</v>
      </c>
      <c r="D28">
        <v>92.83</v>
      </c>
      <c r="E28" s="2">
        <v>30000</v>
      </c>
      <c r="F28" s="2">
        <v>21000</v>
      </c>
      <c r="G28" t="s">
        <v>117</v>
      </c>
      <c r="H28" t="s">
        <v>97</v>
      </c>
      <c r="I28">
        <v>322.41757999999999</v>
      </c>
    </row>
    <row r="29" spans="1:9" ht="48.75" customHeight="1">
      <c r="A29" s="1" t="str">
        <f>"Chemistry 1084"</f>
        <v>Chemistry 1084</v>
      </c>
      <c r="B29" t="s">
        <v>119</v>
      </c>
      <c r="C29" t="s">
        <v>69</v>
      </c>
      <c r="D29">
        <v>91.13</v>
      </c>
      <c r="E29" s="2">
        <v>35000</v>
      </c>
      <c r="F29" s="2">
        <v>24500</v>
      </c>
      <c r="G29" t="s">
        <v>120</v>
      </c>
      <c r="H29" t="s">
        <v>118</v>
      </c>
      <c r="I29">
        <v>263.20659999999998</v>
      </c>
    </row>
    <row r="30" spans="1:9" ht="62.85" customHeight="1">
      <c r="A30" s="1" t="str">
        <f>"Chemistry 1092"</f>
        <v>Chemistry 1092</v>
      </c>
      <c r="B30" t="s">
        <v>121</v>
      </c>
      <c r="C30" t="s">
        <v>43</v>
      </c>
      <c r="D30">
        <v>89.84</v>
      </c>
      <c r="E30" s="2">
        <v>27500</v>
      </c>
      <c r="F30" s="2">
        <v>16500</v>
      </c>
      <c r="G30" t="s">
        <v>122</v>
      </c>
      <c r="H30" t="s">
        <v>82</v>
      </c>
      <c r="I30">
        <v>192.68638000000001</v>
      </c>
    </row>
    <row r="31" spans="1:9" ht="67.95" customHeight="1">
      <c r="A31" s="1" t="str">
        <f>"Chemistry 1095"</f>
        <v>Chemistry 1095</v>
      </c>
      <c r="B31" t="s">
        <v>123</v>
      </c>
      <c r="C31" t="s">
        <v>3</v>
      </c>
      <c r="D31">
        <v>89.53</v>
      </c>
      <c r="E31" s="2">
        <v>32500</v>
      </c>
      <c r="F31" s="2">
        <v>19500</v>
      </c>
      <c r="G31" t="s">
        <v>124</v>
      </c>
      <c r="H31" t="s">
        <v>125</v>
      </c>
      <c r="I31">
        <v>198.26212000000001</v>
      </c>
    </row>
    <row r="32" spans="1:9" ht="67.95" customHeight="1">
      <c r="A32" s="1" t="str">
        <f>"Chemistry 1096"</f>
        <v>Chemistry 1096</v>
      </c>
      <c r="B32" t="s">
        <v>126</v>
      </c>
      <c r="C32" t="s">
        <v>69</v>
      </c>
      <c r="D32">
        <v>81.62</v>
      </c>
      <c r="E32" s="2">
        <v>27500</v>
      </c>
      <c r="F32" s="2">
        <v>16500</v>
      </c>
      <c r="G32" t="s">
        <v>127</v>
      </c>
      <c r="H32" t="s">
        <v>128</v>
      </c>
      <c r="I32">
        <v>264.15159</v>
      </c>
    </row>
    <row r="33" spans="1:9" ht="85.35" customHeight="1">
      <c r="A33" s="1" t="str">
        <f>"Chemistry 1120"</f>
        <v>Chemistry 1120</v>
      </c>
      <c r="B33" t="s">
        <v>129</v>
      </c>
      <c r="C33" t="s">
        <v>3</v>
      </c>
      <c r="D33">
        <v>93.51</v>
      </c>
      <c r="E33" s="2">
        <v>30000</v>
      </c>
      <c r="F33" s="2">
        <v>21000</v>
      </c>
      <c r="G33" t="s">
        <v>130</v>
      </c>
      <c r="H33" t="s">
        <v>109</v>
      </c>
      <c r="I33">
        <v>334.45310000000001</v>
      </c>
    </row>
    <row r="34" spans="1:9" ht="67.95" customHeight="1">
      <c r="A34" s="1" t="str">
        <f>"Chemistry 1169"</f>
        <v>Chemistry 1169</v>
      </c>
      <c r="B34" t="s">
        <v>131</v>
      </c>
      <c r="C34" t="s">
        <v>69</v>
      </c>
      <c r="D34">
        <v>93.54</v>
      </c>
      <c r="E34" s="2">
        <v>27500</v>
      </c>
      <c r="F34" s="2">
        <v>19250</v>
      </c>
      <c r="G34" t="s">
        <v>132</v>
      </c>
      <c r="H34" t="s">
        <v>128</v>
      </c>
      <c r="I34">
        <v>264.15159</v>
      </c>
    </row>
    <row r="35" spans="1:9" ht="52.2" customHeight="1">
      <c r="A35" s="1" t="str">
        <f>"Chemistry 1237"</f>
        <v>Chemistry 1237</v>
      </c>
      <c r="B35" t="s">
        <v>133</v>
      </c>
      <c r="C35" t="s">
        <v>43</v>
      </c>
      <c r="D35">
        <v>89.33</v>
      </c>
      <c r="E35" s="2">
        <v>32500</v>
      </c>
      <c r="F35" s="2">
        <v>19500</v>
      </c>
      <c r="G35" t="s">
        <v>134</v>
      </c>
      <c r="H35" t="s">
        <v>73</v>
      </c>
      <c r="I35">
        <v>178.65979999999999</v>
      </c>
    </row>
    <row r="36" spans="1:9" ht="65.099999999999994" customHeight="1">
      <c r="A36" s="1" t="str">
        <f>"Chemistry 1247"</f>
        <v>Chemistry 1247</v>
      </c>
      <c r="B36" t="s">
        <v>135</v>
      </c>
      <c r="C36" t="s">
        <v>43</v>
      </c>
      <c r="D36">
        <v>85.12</v>
      </c>
      <c r="E36" s="2">
        <v>32500</v>
      </c>
      <c r="F36" s="2">
        <v>19500</v>
      </c>
      <c r="G36" t="s">
        <v>136</v>
      </c>
      <c r="H36" t="s">
        <v>83</v>
      </c>
      <c r="I36">
        <v>218.72366</v>
      </c>
    </row>
    <row r="37" spans="1:9" ht="88.8" customHeight="1">
      <c r="A37" s="1" t="str">
        <f>"Chemistry 1274"</f>
        <v>Chemistry 1274</v>
      </c>
      <c r="B37" t="s">
        <v>137</v>
      </c>
      <c r="C37" t="s">
        <v>3</v>
      </c>
      <c r="D37">
        <v>92.43</v>
      </c>
      <c r="E37" s="2">
        <v>30000</v>
      </c>
      <c r="F37" s="2">
        <v>21000</v>
      </c>
      <c r="G37" t="s">
        <v>138</v>
      </c>
      <c r="H37" t="s">
        <v>88</v>
      </c>
      <c r="I37">
        <v>308.39100000000002</v>
      </c>
    </row>
    <row r="38" spans="1:9" ht="67.95" customHeight="1">
      <c r="A38" s="1" t="str">
        <f>"Chemistry 1296"</f>
        <v>Chemistry 1296</v>
      </c>
      <c r="B38" t="s">
        <v>140</v>
      </c>
      <c r="C38" t="s">
        <v>69</v>
      </c>
      <c r="D38">
        <v>92.4</v>
      </c>
      <c r="E38" s="2">
        <v>27500</v>
      </c>
      <c r="F38" s="2">
        <v>19250</v>
      </c>
      <c r="G38" t="s">
        <v>141</v>
      </c>
      <c r="H38" t="s">
        <v>128</v>
      </c>
      <c r="I38">
        <v>264.15159</v>
      </c>
    </row>
    <row r="39" spans="1:9" ht="85.35" customHeight="1">
      <c r="A39" s="1" t="str">
        <f>"Chemistry 1315"</f>
        <v>Chemistry 1315</v>
      </c>
      <c r="B39" t="s">
        <v>142</v>
      </c>
      <c r="C39" t="s">
        <v>3</v>
      </c>
      <c r="D39">
        <v>92.12</v>
      </c>
      <c r="E39" s="2">
        <v>30000</v>
      </c>
      <c r="F39" s="2">
        <v>21000</v>
      </c>
      <c r="G39" t="s">
        <v>143</v>
      </c>
      <c r="H39" t="s">
        <v>88</v>
      </c>
      <c r="I39">
        <v>308.39100000000002</v>
      </c>
    </row>
    <row r="40" spans="1:9" ht="52.2" customHeight="1">
      <c r="A40" s="1" t="str">
        <f>"Chemistry 1330"</f>
        <v>Chemistry 1330</v>
      </c>
      <c r="B40" t="s">
        <v>144</v>
      </c>
      <c r="C40" t="s">
        <v>43</v>
      </c>
      <c r="D40">
        <v>84.22</v>
      </c>
      <c r="E40" s="2">
        <v>32500</v>
      </c>
      <c r="F40" s="2">
        <v>19500</v>
      </c>
      <c r="G40" t="s">
        <v>145</v>
      </c>
      <c r="H40" t="s">
        <v>73</v>
      </c>
      <c r="I40">
        <v>178.65979999999999</v>
      </c>
    </row>
    <row r="41" spans="1:9" ht="65.099999999999994" customHeight="1">
      <c r="A41" s="1" t="str">
        <f>"Chemistry 1334"</f>
        <v>Chemistry 1334</v>
      </c>
      <c r="B41" t="s">
        <v>146</v>
      </c>
      <c r="C41" t="s">
        <v>43</v>
      </c>
      <c r="D41">
        <v>92.43</v>
      </c>
      <c r="E41" s="2">
        <v>32500</v>
      </c>
      <c r="F41" s="2">
        <v>22750</v>
      </c>
      <c r="G41" t="s">
        <v>147</v>
      </c>
      <c r="H41" t="s">
        <v>81</v>
      </c>
      <c r="I41">
        <v>206.71295000000001</v>
      </c>
    </row>
    <row r="42" spans="1:9" ht="52.2" customHeight="1">
      <c r="A42" s="1" t="str">
        <f>"Chemistry 1336"</f>
        <v>Chemistry 1336</v>
      </c>
      <c r="B42" t="s">
        <v>148</v>
      </c>
      <c r="C42" t="s">
        <v>43</v>
      </c>
      <c r="D42">
        <v>83.78</v>
      </c>
      <c r="E42" s="2">
        <v>32500</v>
      </c>
      <c r="F42" s="2">
        <v>19500</v>
      </c>
      <c r="G42" t="s">
        <v>149</v>
      </c>
      <c r="H42" t="s">
        <v>85</v>
      </c>
      <c r="I42">
        <v>208.68577999999999</v>
      </c>
    </row>
    <row r="43" spans="1:9" ht="65.7" customHeight="1">
      <c r="A43" s="1" t="str">
        <f>"Chemistry 1391"</f>
        <v>Chemistry 1391</v>
      </c>
      <c r="B43" t="s">
        <v>150</v>
      </c>
      <c r="C43" t="s">
        <v>3</v>
      </c>
      <c r="D43">
        <v>94.17</v>
      </c>
      <c r="E43" s="2">
        <v>40000</v>
      </c>
      <c r="F43" s="2">
        <v>28000</v>
      </c>
      <c r="G43" t="s">
        <v>151</v>
      </c>
      <c r="H43" t="s">
        <v>139</v>
      </c>
      <c r="I43">
        <v>253.3125</v>
      </c>
    </row>
    <row r="44" spans="1:9" ht="66.75" customHeight="1">
      <c r="A44" s="1" t="str">
        <f>"Chemistry 1444"</f>
        <v>Chemistry 1444</v>
      </c>
      <c r="B44" t="s">
        <v>154</v>
      </c>
      <c r="C44" t="s">
        <v>3</v>
      </c>
      <c r="D44">
        <v>84.66</v>
      </c>
      <c r="E44" s="2">
        <v>30000</v>
      </c>
      <c r="F44" s="2">
        <v>18000</v>
      </c>
      <c r="G44" t="s">
        <v>155</v>
      </c>
      <c r="H44" t="s">
        <v>152</v>
      </c>
      <c r="I44">
        <v>263.33213000000001</v>
      </c>
    </row>
    <row r="45" spans="1:9" ht="61.8" customHeight="1">
      <c r="A45" s="1" t="str">
        <f>"Chemistry 1466"</f>
        <v>Chemistry 1466</v>
      </c>
      <c r="B45" t="s">
        <v>157</v>
      </c>
      <c r="C45" t="s">
        <v>3</v>
      </c>
      <c r="D45">
        <v>91.34</v>
      </c>
      <c r="E45" s="2">
        <v>42500</v>
      </c>
      <c r="F45" s="2">
        <v>29749.999999999996</v>
      </c>
      <c r="G45" t="s">
        <v>158</v>
      </c>
      <c r="H45" t="s">
        <v>156</v>
      </c>
      <c r="I45">
        <v>241.08125999999999</v>
      </c>
    </row>
    <row r="46" spans="1:9" ht="61.8" customHeight="1">
      <c r="A46" s="1" t="str">
        <f>"Chemistry 1484"</f>
        <v>Chemistry 1484</v>
      </c>
      <c r="B46" t="s">
        <v>159</v>
      </c>
      <c r="C46" t="s">
        <v>69</v>
      </c>
      <c r="D46">
        <v>93.54</v>
      </c>
      <c r="E46" s="2">
        <v>32500</v>
      </c>
      <c r="F46" s="2">
        <v>22750</v>
      </c>
      <c r="G46" t="s">
        <v>160</v>
      </c>
      <c r="H46" t="s">
        <v>98</v>
      </c>
      <c r="I46">
        <v>295.22363999999999</v>
      </c>
    </row>
    <row r="47" spans="1:9" ht="74.099999999999994" customHeight="1">
      <c r="A47" s="1" t="str">
        <f>"Chemistry 1487"</f>
        <v>Chemistry 1487</v>
      </c>
      <c r="B47" t="s">
        <v>161</v>
      </c>
      <c r="C47" t="s">
        <v>3</v>
      </c>
      <c r="D47">
        <v>91.44</v>
      </c>
      <c r="E47" s="2">
        <v>30000</v>
      </c>
      <c r="F47" s="2">
        <v>21000</v>
      </c>
      <c r="G47" t="s">
        <v>162</v>
      </c>
      <c r="H47" t="s">
        <v>97</v>
      </c>
      <c r="I47">
        <v>322.41757999999999</v>
      </c>
    </row>
    <row r="48" spans="1:9" ht="91.05" customHeight="1">
      <c r="A48" s="1" t="str">
        <f>"Chemistry 1495"</f>
        <v>Chemistry 1495</v>
      </c>
      <c r="B48" t="s">
        <v>163</v>
      </c>
      <c r="C48" t="s">
        <v>3</v>
      </c>
      <c r="D48">
        <v>88.14</v>
      </c>
      <c r="E48" s="2">
        <v>30000</v>
      </c>
      <c r="F48" s="2">
        <v>18000</v>
      </c>
      <c r="G48" t="s">
        <v>164</v>
      </c>
      <c r="H48" t="s">
        <v>100</v>
      </c>
      <c r="I48">
        <v>338.41698000000002</v>
      </c>
    </row>
    <row r="49" spans="1:9" ht="91.05" customHeight="1">
      <c r="A49" s="1" t="str">
        <f>"Chemistry 1503"</f>
        <v>Chemistry 1503</v>
      </c>
      <c r="B49" t="s">
        <v>165</v>
      </c>
      <c r="C49" t="s">
        <v>3</v>
      </c>
      <c r="D49">
        <v>93.87</v>
      </c>
      <c r="E49" s="2">
        <v>30000</v>
      </c>
      <c r="F49" s="2">
        <v>21000</v>
      </c>
      <c r="G49" t="s">
        <v>166</v>
      </c>
      <c r="H49" t="s">
        <v>93</v>
      </c>
      <c r="I49">
        <v>342.83605999999997</v>
      </c>
    </row>
    <row r="50" spans="1:9" ht="91.05" customHeight="1">
      <c r="A50" s="1" t="str">
        <f>"Chemistry 1510"</f>
        <v>Chemistry 1510</v>
      </c>
      <c r="B50" t="s">
        <v>167</v>
      </c>
      <c r="C50" t="s">
        <v>3</v>
      </c>
      <c r="D50">
        <v>92.48</v>
      </c>
      <c r="E50" s="2">
        <v>30000</v>
      </c>
      <c r="F50" s="2">
        <v>21000</v>
      </c>
      <c r="G50" t="s">
        <v>168</v>
      </c>
      <c r="H50" t="s">
        <v>99</v>
      </c>
      <c r="I50">
        <v>376.38896999999997</v>
      </c>
    </row>
    <row r="51" spans="1:9" ht="94.95" customHeight="1">
      <c r="A51" s="1" t="str">
        <f>"Chemistry 1512"</f>
        <v>Chemistry 1512</v>
      </c>
      <c r="B51" t="s">
        <v>169</v>
      </c>
      <c r="C51" t="s">
        <v>3</v>
      </c>
      <c r="D51">
        <v>91.11</v>
      </c>
      <c r="E51" s="2">
        <v>30000</v>
      </c>
      <c r="F51" s="2">
        <v>21000</v>
      </c>
      <c r="G51" t="s">
        <v>170</v>
      </c>
      <c r="H51" t="s">
        <v>100</v>
      </c>
      <c r="I51">
        <v>338.41698000000002</v>
      </c>
    </row>
    <row r="52" spans="1:9" ht="73.5" customHeight="1">
      <c r="A52" s="1" t="str">
        <f>"Chemistry 1527"</f>
        <v>Chemistry 1527</v>
      </c>
      <c r="B52" t="s">
        <v>172</v>
      </c>
      <c r="C52" t="s">
        <v>43</v>
      </c>
      <c r="D52">
        <v>92.59</v>
      </c>
      <c r="E52" s="2">
        <v>80000</v>
      </c>
      <c r="F52" s="2">
        <v>56000</v>
      </c>
      <c r="G52" t="s">
        <v>173</v>
      </c>
      <c r="H52" t="s">
        <v>153</v>
      </c>
      <c r="I52">
        <v>199.67725999999999</v>
      </c>
    </row>
    <row r="53" spans="1:9" ht="75.75" customHeight="1">
      <c r="A53" s="1" t="str">
        <f>"Chemistry 1530"</f>
        <v>Chemistry 1530</v>
      </c>
      <c r="B53" t="s">
        <v>174</v>
      </c>
      <c r="C53" t="s">
        <v>69</v>
      </c>
      <c r="D53">
        <v>90.72</v>
      </c>
      <c r="E53" s="2">
        <v>32500</v>
      </c>
      <c r="F53" s="2">
        <v>22750</v>
      </c>
      <c r="G53" t="s">
        <v>175</v>
      </c>
      <c r="H53" t="s">
        <v>94</v>
      </c>
      <c r="I53">
        <v>315.64211999999998</v>
      </c>
    </row>
    <row r="54" spans="1:9" ht="71.25" customHeight="1">
      <c r="A54" s="1" t="str">
        <f>"Chemistry 1540"</f>
        <v>Chemistry 1540</v>
      </c>
      <c r="B54" t="s">
        <v>178</v>
      </c>
      <c r="C54" t="s">
        <v>3</v>
      </c>
      <c r="D54">
        <v>88.24</v>
      </c>
      <c r="E54" s="2">
        <v>27500</v>
      </c>
      <c r="F54" s="2">
        <v>16500</v>
      </c>
      <c r="G54" t="s">
        <v>179</v>
      </c>
      <c r="H54" t="s">
        <v>180</v>
      </c>
      <c r="I54">
        <v>195.17205999999999</v>
      </c>
    </row>
    <row r="55" spans="1:9" ht="96" customHeight="1">
      <c r="A55" s="1" t="str">
        <f>"Chemistry 1552"</f>
        <v>Chemistry 1552</v>
      </c>
      <c r="B55" t="s">
        <v>181</v>
      </c>
      <c r="C55" t="s">
        <v>3</v>
      </c>
      <c r="D55">
        <v>93.88</v>
      </c>
      <c r="E55" s="2">
        <v>40000</v>
      </c>
      <c r="F55" s="2">
        <v>28000</v>
      </c>
      <c r="G55" t="s">
        <v>182</v>
      </c>
      <c r="H55" t="s">
        <v>80</v>
      </c>
      <c r="I55">
        <v>256.34125999999998</v>
      </c>
    </row>
    <row r="56" spans="1:9" ht="79.2" customHeight="1">
      <c r="A56" s="1" t="str">
        <f>"Chemistry 1565"</f>
        <v>Chemistry 1565</v>
      </c>
      <c r="B56" t="s">
        <v>186</v>
      </c>
      <c r="C56" t="s">
        <v>3</v>
      </c>
      <c r="D56">
        <v>83.35</v>
      </c>
      <c r="E56" s="2">
        <v>35000</v>
      </c>
      <c r="F56" s="2">
        <v>21000</v>
      </c>
      <c r="G56" t="s">
        <v>187</v>
      </c>
      <c r="H56" t="s">
        <v>176</v>
      </c>
      <c r="I56">
        <v>191.20490000000001</v>
      </c>
    </row>
    <row r="57" spans="1:9" ht="51.6" customHeight="1">
      <c r="A57" s="1" t="str">
        <f>"Chemistry 1582"</f>
        <v>Chemistry 1582</v>
      </c>
      <c r="B57" t="s">
        <v>190</v>
      </c>
      <c r="C57" t="s">
        <v>87</v>
      </c>
      <c r="D57">
        <v>91.65</v>
      </c>
      <c r="E57" s="2">
        <v>22500</v>
      </c>
      <c r="F57" s="2">
        <v>15749.999999999998</v>
      </c>
      <c r="G57" t="s">
        <v>191</v>
      </c>
      <c r="H57" t="s">
        <v>192</v>
      </c>
      <c r="I57">
        <v>232.53858</v>
      </c>
    </row>
    <row r="58" spans="1:9" ht="71.25" customHeight="1">
      <c r="A58" s="1" t="str">
        <f>"Chemistry 1602"</f>
        <v>Chemistry 1602</v>
      </c>
      <c r="B58" t="s">
        <v>193</v>
      </c>
      <c r="C58" t="s">
        <v>3</v>
      </c>
      <c r="D58">
        <v>93.77</v>
      </c>
      <c r="E58" s="2">
        <v>35000</v>
      </c>
      <c r="F58" s="2">
        <v>24500</v>
      </c>
      <c r="G58" t="s">
        <v>194</v>
      </c>
      <c r="H58" t="s">
        <v>195</v>
      </c>
      <c r="I58">
        <v>212.17446000000001</v>
      </c>
    </row>
    <row r="59" spans="1:9" ht="74.099999999999994" customHeight="1">
      <c r="A59" s="1" t="str">
        <f>"Chemistry 1611"</f>
        <v>Chemistry 1611</v>
      </c>
      <c r="B59" t="s">
        <v>196</v>
      </c>
      <c r="C59" t="s">
        <v>3</v>
      </c>
      <c r="D59">
        <v>93.69</v>
      </c>
      <c r="E59" s="2">
        <v>40000</v>
      </c>
      <c r="F59" s="2">
        <v>28000</v>
      </c>
      <c r="G59" t="s">
        <v>197</v>
      </c>
      <c r="H59" t="s">
        <v>66</v>
      </c>
      <c r="I59">
        <v>270.36784</v>
      </c>
    </row>
    <row r="60" spans="1:9" ht="65.7" customHeight="1">
      <c r="A60" s="1" t="str">
        <f>"Chemistry 1619"</f>
        <v>Chemistry 1619</v>
      </c>
      <c r="B60" t="s">
        <v>199</v>
      </c>
      <c r="C60" t="s">
        <v>3</v>
      </c>
      <c r="D60">
        <v>93.99</v>
      </c>
      <c r="E60" s="2">
        <v>40000</v>
      </c>
      <c r="F60" s="2">
        <v>28000</v>
      </c>
      <c r="G60" t="s">
        <v>200</v>
      </c>
      <c r="H60" t="s">
        <v>201</v>
      </c>
      <c r="I60">
        <v>174.20249000000001</v>
      </c>
    </row>
    <row r="61" spans="1:9" ht="52.2" customHeight="1">
      <c r="A61" s="1" t="str">
        <f>"Chemistry 1666"</f>
        <v>Chemistry 1666</v>
      </c>
      <c r="B61" t="s">
        <v>204</v>
      </c>
      <c r="C61" t="s">
        <v>3</v>
      </c>
      <c r="D61">
        <v>90.55</v>
      </c>
      <c r="E61" s="2">
        <v>55000</v>
      </c>
      <c r="F61" s="2">
        <v>38500</v>
      </c>
      <c r="G61" t="s">
        <v>205</v>
      </c>
      <c r="H61" t="s">
        <v>177</v>
      </c>
      <c r="I61">
        <v>156.22543999999999</v>
      </c>
    </row>
    <row r="62" spans="1:9" ht="64.05" customHeight="1">
      <c r="A62" s="1" t="str">
        <f>"Chemistry 1678"</f>
        <v>Chemistry 1678</v>
      </c>
      <c r="B62" t="s">
        <v>207</v>
      </c>
      <c r="C62" t="s">
        <v>3</v>
      </c>
      <c r="D62">
        <v>85.98</v>
      </c>
      <c r="E62" s="2">
        <v>45000</v>
      </c>
      <c r="F62" s="2">
        <v>27000</v>
      </c>
      <c r="G62" t="s">
        <v>208</v>
      </c>
      <c r="H62" t="s">
        <v>209</v>
      </c>
      <c r="I62">
        <v>127.14445000000001</v>
      </c>
    </row>
    <row r="63" spans="1:9" ht="64.5" customHeight="1">
      <c r="A63" s="1" t="str">
        <f>"Chemistry 1693"</f>
        <v>Chemistry 1693</v>
      </c>
      <c r="B63" t="s">
        <v>211</v>
      </c>
      <c r="C63" t="s">
        <v>3</v>
      </c>
      <c r="D63">
        <v>92.19</v>
      </c>
      <c r="E63" s="2">
        <v>40000</v>
      </c>
      <c r="F63" s="2">
        <v>28000</v>
      </c>
      <c r="G63" t="s">
        <v>212</v>
      </c>
      <c r="H63" t="s">
        <v>183</v>
      </c>
      <c r="I63">
        <v>173.21444</v>
      </c>
    </row>
    <row r="64" spans="1:9" ht="64.5" customHeight="1">
      <c r="A64" s="1" t="str">
        <f>"Chemistry 1697"</f>
        <v>Chemistry 1697</v>
      </c>
      <c r="B64" t="s">
        <v>214</v>
      </c>
      <c r="C64" t="s">
        <v>3</v>
      </c>
      <c r="D64">
        <v>91.71</v>
      </c>
      <c r="E64" s="2">
        <v>40000</v>
      </c>
      <c r="F64" s="2">
        <v>28000</v>
      </c>
      <c r="G64" t="s">
        <v>215</v>
      </c>
      <c r="H64" t="s">
        <v>213</v>
      </c>
      <c r="I64">
        <v>189.21384</v>
      </c>
    </row>
    <row r="65" spans="1:9" ht="66.3" customHeight="1">
      <c r="A65" s="1" t="str">
        <f>"Chemistry 1720"</f>
        <v>Chemistry 1720</v>
      </c>
      <c r="B65" t="s">
        <v>220</v>
      </c>
      <c r="C65" t="s">
        <v>3</v>
      </c>
      <c r="D65">
        <v>84.72</v>
      </c>
      <c r="E65" s="2">
        <v>40000</v>
      </c>
      <c r="F65" s="2">
        <v>24000</v>
      </c>
      <c r="G65" t="s">
        <v>221</v>
      </c>
      <c r="H65" t="s">
        <v>198</v>
      </c>
      <c r="I65">
        <v>188.22908000000001</v>
      </c>
    </row>
    <row r="66" spans="1:9" ht="69.599999999999994" customHeight="1">
      <c r="A66" s="1" t="str">
        <f>"Chemistry 1727"</f>
        <v>Chemistry 1727</v>
      </c>
      <c r="B66" t="s">
        <v>222</v>
      </c>
      <c r="C66" t="s">
        <v>3</v>
      </c>
      <c r="D66">
        <v>94.79</v>
      </c>
      <c r="E66" s="2">
        <v>40000</v>
      </c>
      <c r="F66" s="2">
        <v>28000</v>
      </c>
      <c r="G66" t="s">
        <v>223</v>
      </c>
      <c r="H66" t="s">
        <v>218</v>
      </c>
      <c r="I66">
        <v>217.267</v>
      </c>
    </row>
    <row r="67" spans="1:9" ht="57.3" customHeight="1">
      <c r="A67" s="1" t="str">
        <f>"Chemistry 1755"</f>
        <v>Chemistry 1755</v>
      </c>
      <c r="B67" t="s">
        <v>226</v>
      </c>
      <c r="C67" t="s">
        <v>3</v>
      </c>
      <c r="D67">
        <v>85.61</v>
      </c>
      <c r="E67" s="2">
        <v>30000</v>
      </c>
      <c r="F67" s="2">
        <v>18000</v>
      </c>
      <c r="G67" t="s">
        <v>227</v>
      </c>
      <c r="H67" t="s">
        <v>228</v>
      </c>
      <c r="I67">
        <v>109.13</v>
      </c>
    </row>
    <row r="68" spans="1:9" ht="52.2" customHeight="1">
      <c r="A68" s="1" t="str">
        <f>"Chemistry 1801"</f>
        <v>Chemistry 1801</v>
      </c>
      <c r="B68" t="s">
        <v>231</v>
      </c>
      <c r="C68" t="s">
        <v>69</v>
      </c>
      <c r="D68">
        <v>93.35</v>
      </c>
      <c r="E68" s="2">
        <v>40000</v>
      </c>
      <c r="F68" s="2">
        <v>28000</v>
      </c>
      <c r="G68" t="s">
        <v>232</v>
      </c>
      <c r="H68" t="s">
        <v>229</v>
      </c>
      <c r="I68">
        <v>250.16807</v>
      </c>
    </row>
    <row r="69" spans="1:9" ht="70.8" customHeight="1">
      <c r="A69" s="1" t="str">
        <f>"Chemistry 1813"</f>
        <v>Chemistry 1813</v>
      </c>
      <c r="B69" t="s">
        <v>234</v>
      </c>
      <c r="C69" t="s">
        <v>3</v>
      </c>
      <c r="D69">
        <v>94.95</v>
      </c>
      <c r="E69" s="2">
        <v>35000</v>
      </c>
      <c r="F69" s="2">
        <v>24500</v>
      </c>
      <c r="G69" t="s">
        <v>235</v>
      </c>
      <c r="H69" t="s">
        <v>233</v>
      </c>
      <c r="I69">
        <v>263.33544000000001</v>
      </c>
    </row>
    <row r="70" spans="1:9" ht="56.7" customHeight="1">
      <c r="A70" s="1" t="str">
        <f>"Chemistry 1821"</f>
        <v>Chemistry 1821</v>
      </c>
      <c r="B70" t="s">
        <v>237</v>
      </c>
      <c r="C70" t="s">
        <v>3</v>
      </c>
      <c r="D70">
        <v>90.89</v>
      </c>
      <c r="E70" s="2">
        <v>40000</v>
      </c>
      <c r="F70" s="2">
        <v>28000</v>
      </c>
      <c r="G70" t="s">
        <v>238</v>
      </c>
      <c r="H70" t="s">
        <v>31</v>
      </c>
      <c r="I70">
        <v>181.23490000000001</v>
      </c>
    </row>
    <row r="71" spans="1:9" ht="70.2" customHeight="1">
      <c r="A71" s="1" t="str">
        <f>"Chemistry 1822"</f>
        <v>Chemistry 1822</v>
      </c>
      <c r="B71" t="s">
        <v>239</v>
      </c>
      <c r="C71" t="s">
        <v>3</v>
      </c>
      <c r="D71">
        <v>86.93</v>
      </c>
      <c r="E71" s="2">
        <v>40000</v>
      </c>
      <c r="F71" s="2">
        <v>24000</v>
      </c>
      <c r="G71" t="s">
        <v>240</v>
      </c>
      <c r="H71" t="s">
        <v>241</v>
      </c>
      <c r="I71">
        <v>222.28682000000001</v>
      </c>
    </row>
    <row r="72" spans="1:9" ht="66.3" customHeight="1">
      <c r="A72" s="1" t="str">
        <f>"Chemistry 1831"</f>
        <v>Chemistry 1831</v>
      </c>
      <c r="B72" t="s">
        <v>243</v>
      </c>
      <c r="C72" t="s">
        <v>3</v>
      </c>
      <c r="D72">
        <v>93.79</v>
      </c>
      <c r="E72" s="2">
        <v>40000</v>
      </c>
      <c r="F72" s="2">
        <v>28000</v>
      </c>
      <c r="G72" t="s">
        <v>244</v>
      </c>
      <c r="H72" t="s">
        <v>198</v>
      </c>
      <c r="I72">
        <v>188.22908000000001</v>
      </c>
    </row>
    <row r="73" spans="1:9" ht="71.25" customHeight="1">
      <c r="A73" s="1" t="str">
        <f>"Chemistry 1835"</f>
        <v>Chemistry 1835</v>
      </c>
      <c r="B73" t="s">
        <v>245</v>
      </c>
      <c r="C73" t="s">
        <v>3</v>
      </c>
      <c r="D73">
        <v>94.9</v>
      </c>
      <c r="E73" s="2">
        <v>40000</v>
      </c>
      <c r="F73" s="2">
        <v>28000</v>
      </c>
      <c r="G73" t="s">
        <v>246</v>
      </c>
      <c r="H73" t="s">
        <v>176</v>
      </c>
      <c r="I73">
        <v>191.20490000000001</v>
      </c>
    </row>
    <row r="74" spans="1:9" ht="94.35" customHeight="1">
      <c r="A74" s="1" t="str">
        <f>"Chemistry 1847"</f>
        <v>Chemistry 1847</v>
      </c>
      <c r="B74" t="s">
        <v>247</v>
      </c>
      <c r="C74" t="s">
        <v>3</v>
      </c>
      <c r="D74">
        <v>94.72</v>
      </c>
      <c r="E74" s="2">
        <v>55000</v>
      </c>
      <c r="F74" s="2">
        <v>38500</v>
      </c>
      <c r="G74" t="s">
        <v>248</v>
      </c>
      <c r="H74" t="s">
        <v>249</v>
      </c>
      <c r="I74">
        <v>218.23024000000001</v>
      </c>
    </row>
    <row r="75" spans="1:9" ht="71.25" customHeight="1">
      <c r="A75" s="1" t="str">
        <f>"Chemistry 1856"</f>
        <v>Chemistry 1856</v>
      </c>
      <c r="B75" t="s">
        <v>250</v>
      </c>
      <c r="C75" t="s">
        <v>3</v>
      </c>
      <c r="D75">
        <v>94.72</v>
      </c>
      <c r="E75" s="2">
        <v>35000</v>
      </c>
      <c r="F75" s="2">
        <v>24500</v>
      </c>
      <c r="G75" t="s">
        <v>251</v>
      </c>
      <c r="H75" t="s">
        <v>19</v>
      </c>
      <c r="I75">
        <v>277.36201999999997</v>
      </c>
    </row>
    <row r="76" spans="1:9" ht="70.8" customHeight="1">
      <c r="A76" s="1" t="str">
        <f>"Chemistry 1867"</f>
        <v>Chemistry 1867</v>
      </c>
      <c r="B76" t="s">
        <v>252</v>
      </c>
      <c r="C76" t="s">
        <v>3</v>
      </c>
      <c r="D76">
        <v>94.61</v>
      </c>
      <c r="E76" s="2">
        <v>40000</v>
      </c>
      <c r="F76" s="2">
        <v>28000</v>
      </c>
      <c r="G76" t="s">
        <v>253</v>
      </c>
      <c r="H76" t="s">
        <v>242</v>
      </c>
      <c r="I76">
        <v>190.15882999999999</v>
      </c>
    </row>
    <row r="77" spans="1:9" ht="64.5" customHeight="1">
      <c r="A77" s="1" t="str">
        <f>"Chemistry 1869"</f>
        <v>Chemistry 1869</v>
      </c>
      <c r="B77" t="s">
        <v>254</v>
      </c>
      <c r="C77" t="s">
        <v>3</v>
      </c>
      <c r="D77">
        <v>93.38</v>
      </c>
      <c r="E77" s="2">
        <v>40000</v>
      </c>
      <c r="F77" s="2">
        <v>28000</v>
      </c>
      <c r="G77" t="s">
        <v>255</v>
      </c>
      <c r="H77" t="s">
        <v>31</v>
      </c>
      <c r="I77">
        <v>181.23490000000001</v>
      </c>
    </row>
    <row r="78" spans="1:9" ht="69" customHeight="1">
      <c r="A78" s="1" t="str">
        <f>"Chemistry 1892"</f>
        <v>Chemistry 1892</v>
      </c>
      <c r="B78" t="s">
        <v>257</v>
      </c>
      <c r="C78" t="s">
        <v>3</v>
      </c>
      <c r="D78">
        <v>91.72</v>
      </c>
      <c r="E78" s="2">
        <v>55000</v>
      </c>
      <c r="F78" s="2">
        <v>38500</v>
      </c>
      <c r="G78" t="s">
        <v>258</v>
      </c>
      <c r="H78" t="s">
        <v>259</v>
      </c>
      <c r="I78">
        <v>201.22783999999999</v>
      </c>
    </row>
    <row r="79" spans="1:9" ht="55.5" customHeight="1">
      <c r="A79" s="1" t="str">
        <f>"Chemistry 2004"</f>
        <v>Chemistry 2004</v>
      </c>
      <c r="B79" t="s">
        <v>267</v>
      </c>
      <c r="C79" t="s">
        <v>69</v>
      </c>
      <c r="D79">
        <v>88.82</v>
      </c>
      <c r="E79" s="2">
        <v>50000</v>
      </c>
      <c r="F79" s="2">
        <v>30000</v>
      </c>
      <c r="G79" t="s">
        <v>268</v>
      </c>
      <c r="H79" t="s">
        <v>230</v>
      </c>
      <c r="I79">
        <v>265.18272000000002</v>
      </c>
    </row>
    <row r="80" spans="1:9" ht="71.25" customHeight="1">
      <c r="A80" s="1" t="str">
        <f>"Chemistry 2027"</f>
        <v>Chemistry 2027</v>
      </c>
      <c r="B80" t="s">
        <v>270</v>
      </c>
      <c r="C80" t="s">
        <v>3</v>
      </c>
      <c r="D80">
        <v>93.19</v>
      </c>
      <c r="E80" s="2">
        <v>50000</v>
      </c>
      <c r="F80" s="2">
        <v>35000</v>
      </c>
      <c r="G80" t="s">
        <v>271</v>
      </c>
      <c r="H80" t="s">
        <v>272</v>
      </c>
      <c r="I80">
        <v>285.13382000000001</v>
      </c>
    </row>
    <row r="81" spans="1:9" ht="63.45" customHeight="1">
      <c r="A81" s="1" t="str">
        <f>"Chemistry 2032"</f>
        <v>Chemistry 2032</v>
      </c>
      <c r="B81" t="s">
        <v>274</v>
      </c>
      <c r="C81" t="s">
        <v>3</v>
      </c>
      <c r="D81">
        <v>92.89</v>
      </c>
      <c r="E81" s="2">
        <v>80000</v>
      </c>
      <c r="F81" s="2">
        <v>56000</v>
      </c>
      <c r="G81" t="s">
        <v>275</v>
      </c>
      <c r="H81" t="s">
        <v>65</v>
      </c>
      <c r="I81">
        <v>254.36843999999999</v>
      </c>
    </row>
    <row r="82" spans="1:9" ht="71.25" customHeight="1">
      <c r="A82" s="1" t="str">
        <f>"Chemistry 2041"</f>
        <v>Chemistry 2041</v>
      </c>
      <c r="B82" t="s">
        <v>276</v>
      </c>
      <c r="C82" t="s">
        <v>43</v>
      </c>
      <c r="D82">
        <v>92.14</v>
      </c>
      <c r="E82" s="2">
        <v>70000</v>
      </c>
      <c r="F82" s="2">
        <v>49000</v>
      </c>
      <c r="G82" t="s">
        <v>277</v>
      </c>
      <c r="H82" t="s">
        <v>278</v>
      </c>
      <c r="I82">
        <v>253.72793999999999</v>
      </c>
    </row>
    <row r="83" spans="1:9" ht="83.7" customHeight="1">
      <c r="A83" s="1" t="str">
        <f>"Chemistry 2052"</f>
        <v>Chemistry 2052</v>
      </c>
      <c r="B83" t="s">
        <v>279</v>
      </c>
      <c r="C83" t="s">
        <v>3</v>
      </c>
      <c r="D83">
        <v>84.11</v>
      </c>
      <c r="E83" s="2">
        <v>80000</v>
      </c>
      <c r="F83" s="2">
        <v>48000</v>
      </c>
      <c r="G83" t="s">
        <v>280</v>
      </c>
      <c r="H83" t="s">
        <v>281</v>
      </c>
      <c r="I83">
        <v>182.21966</v>
      </c>
    </row>
    <row r="84" spans="1:9" ht="51.6" customHeight="1">
      <c r="A84" s="1" t="str">
        <f>"Chemistry 2118"</f>
        <v>Chemistry 2118</v>
      </c>
      <c r="B84" t="s">
        <v>285</v>
      </c>
      <c r="C84" t="s">
        <v>43</v>
      </c>
      <c r="D84">
        <v>91.03</v>
      </c>
      <c r="E84" s="2">
        <v>80000</v>
      </c>
      <c r="F84" s="2">
        <v>56000</v>
      </c>
      <c r="G84" t="s">
        <v>286</v>
      </c>
      <c r="H84" t="s">
        <v>74</v>
      </c>
      <c r="I84">
        <v>190.67049</v>
      </c>
    </row>
    <row r="85" spans="1:9" ht="75.3" customHeight="1">
      <c r="A85" s="1" t="str">
        <f>"Chemistry 2150"</f>
        <v>Chemistry 2150</v>
      </c>
      <c r="B85" t="s">
        <v>287</v>
      </c>
      <c r="C85" t="s">
        <v>3</v>
      </c>
      <c r="D85">
        <v>93.58</v>
      </c>
      <c r="E85" s="2">
        <v>45000</v>
      </c>
      <c r="F85" s="2">
        <v>31499.999999999996</v>
      </c>
      <c r="G85" t="s">
        <v>288</v>
      </c>
      <c r="H85" t="s">
        <v>283</v>
      </c>
      <c r="I85">
        <v>197.18794</v>
      </c>
    </row>
    <row r="86" spans="1:9" ht="80.849999999999994" customHeight="1">
      <c r="A86" s="1" t="str">
        <f>"Chemistry 2154"</f>
        <v>Chemistry 2154</v>
      </c>
      <c r="B86" t="s">
        <v>289</v>
      </c>
      <c r="C86" t="s">
        <v>3</v>
      </c>
      <c r="D86">
        <v>93.96</v>
      </c>
      <c r="E86" s="2">
        <v>35000</v>
      </c>
      <c r="F86" s="2">
        <v>24500</v>
      </c>
      <c r="G86" t="s">
        <v>290</v>
      </c>
      <c r="H86" t="s">
        <v>291</v>
      </c>
      <c r="I86">
        <v>256.12621000000001</v>
      </c>
    </row>
    <row r="87" spans="1:9" ht="47.7" customHeight="1">
      <c r="A87" s="1" t="str">
        <f>"Chemistry 2163"</f>
        <v>Chemistry 2163</v>
      </c>
      <c r="B87" t="s">
        <v>292</v>
      </c>
      <c r="C87" t="s">
        <v>3</v>
      </c>
      <c r="D87">
        <v>80.33</v>
      </c>
      <c r="E87" s="2">
        <v>50000</v>
      </c>
      <c r="F87" s="2">
        <v>30000</v>
      </c>
      <c r="G87" t="s">
        <v>293</v>
      </c>
      <c r="H87" t="s">
        <v>294</v>
      </c>
      <c r="I87">
        <v>150.18109999999999</v>
      </c>
    </row>
    <row r="88" spans="1:9" ht="73.05" customHeight="1">
      <c r="A88" s="1" t="str">
        <f>"Chemistry 2168"</f>
        <v>Chemistry 2168</v>
      </c>
      <c r="B88" t="s">
        <v>296</v>
      </c>
      <c r="C88" t="s">
        <v>3</v>
      </c>
      <c r="D88">
        <v>87.36</v>
      </c>
      <c r="E88" s="2">
        <v>50000</v>
      </c>
      <c r="F88" s="2">
        <v>30000</v>
      </c>
      <c r="G88" t="s">
        <v>297</v>
      </c>
      <c r="H88" t="s">
        <v>295</v>
      </c>
      <c r="I88">
        <v>200.23978</v>
      </c>
    </row>
    <row r="89" spans="1:9" ht="77.55" customHeight="1">
      <c r="A89" s="1" t="str">
        <f>"Chemistry 2178"</f>
        <v>Chemistry 2178</v>
      </c>
      <c r="B89" t="s">
        <v>298</v>
      </c>
      <c r="C89" t="s">
        <v>3</v>
      </c>
      <c r="D89">
        <v>87.5</v>
      </c>
      <c r="E89" s="2">
        <v>50000</v>
      </c>
      <c r="F89" s="2">
        <v>30000</v>
      </c>
      <c r="G89" t="s">
        <v>299</v>
      </c>
      <c r="H89" t="s">
        <v>273</v>
      </c>
      <c r="I89">
        <v>274.23572000000001</v>
      </c>
    </row>
    <row r="90" spans="1:9" ht="61.2" customHeight="1">
      <c r="A90" s="1" t="str">
        <f>"Chemistry 2184"</f>
        <v>Chemistry 2184</v>
      </c>
      <c r="B90" t="s">
        <v>300</v>
      </c>
      <c r="C90" t="s">
        <v>43</v>
      </c>
      <c r="D90">
        <v>90.72</v>
      </c>
      <c r="E90" s="2">
        <v>45000</v>
      </c>
      <c r="F90" s="2">
        <v>31499.999999999996</v>
      </c>
      <c r="G90" t="s">
        <v>301</v>
      </c>
      <c r="H90" t="s">
        <v>302</v>
      </c>
      <c r="I90">
        <v>259.74745999999999</v>
      </c>
    </row>
    <row r="91" spans="1:9" ht="75.3" customHeight="1">
      <c r="A91" s="1" t="str">
        <f>"Chemistry 2416"</f>
        <v>Chemistry 2416</v>
      </c>
      <c r="B91" t="s">
        <v>308</v>
      </c>
      <c r="C91" t="s">
        <v>3</v>
      </c>
      <c r="D91">
        <v>92.74</v>
      </c>
      <c r="E91" s="2">
        <v>45000</v>
      </c>
      <c r="F91" s="2">
        <v>31499.999999999996</v>
      </c>
      <c r="G91" t="s">
        <v>309</v>
      </c>
      <c r="H91" t="s">
        <v>180</v>
      </c>
      <c r="I91">
        <v>195.17205999999999</v>
      </c>
    </row>
    <row r="92" spans="1:9" ht="91.05" customHeight="1">
      <c r="A92" s="1" t="str">
        <f>"Chemistry 2439"</f>
        <v>Chemistry 2439</v>
      </c>
      <c r="B92" t="s">
        <v>311</v>
      </c>
      <c r="C92" t="s">
        <v>3</v>
      </c>
      <c r="D92">
        <v>94.95</v>
      </c>
      <c r="E92" s="2">
        <v>45000</v>
      </c>
      <c r="F92" s="2">
        <v>31499.999999999996</v>
      </c>
      <c r="G92" t="s">
        <v>312</v>
      </c>
      <c r="H92" t="s">
        <v>313</v>
      </c>
      <c r="I92">
        <v>275.10408000000001</v>
      </c>
    </row>
    <row r="93" spans="1:9" ht="91.05" customHeight="1">
      <c r="A93" s="1" t="str">
        <f>"Chemistry 2441"</f>
        <v>Chemistry 2441</v>
      </c>
      <c r="B93" t="s">
        <v>314</v>
      </c>
      <c r="C93" t="s">
        <v>3</v>
      </c>
      <c r="D93">
        <v>94.42</v>
      </c>
      <c r="E93" s="2">
        <v>45000</v>
      </c>
      <c r="F93" s="2">
        <v>31499.999999999996</v>
      </c>
      <c r="G93" t="s">
        <v>315</v>
      </c>
      <c r="H93" t="s">
        <v>306</v>
      </c>
      <c r="I93">
        <v>292.10647999999998</v>
      </c>
    </row>
    <row r="94" spans="1:9" ht="76.349999999999994" customHeight="1">
      <c r="A94" s="1" t="str">
        <f>"Chemistry 2442"</f>
        <v>Chemistry 2442</v>
      </c>
      <c r="B94" t="s">
        <v>316</v>
      </c>
      <c r="C94" t="s">
        <v>3</v>
      </c>
      <c r="D94">
        <v>84.71</v>
      </c>
      <c r="E94" s="2">
        <v>45000</v>
      </c>
      <c r="F94" s="2">
        <v>27000</v>
      </c>
      <c r="G94" t="s">
        <v>317</v>
      </c>
      <c r="H94" t="s">
        <v>201</v>
      </c>
      <c r="I94">
        <v>174.20249999999999</v>
      </c>
    </row>
    <row r="95" spans="1:9" ht="70.8" customHeight="1">
      <c r="A95" s="1" t="str">
        <f>"Chemistry 2453"</f>
        <v>Chemistry 2453</v>
      </c>
      <c r="B95" t="s">
        <v>319</v>
      </c>
      <c r="C95" t="s">
        <v>3</v>
      </c>
      <c r="D95">
        <v>90.08</v>
      </c>
      <c r="E95" s="2">
        <v>110000</v>
      </c>
      <c r="F95" s="2">
        <v>77000</v>
      </c>
      <c r="G95" t="s">
        <v>320</v>
      </c>
      <c r="H95" t="s">
        <v>72</v>
      </c>
      <c r="I95">
        <v>228.28809999999999</v>
      </c>
    </row>
    <row r="96" spans="1:9" ht="51.6" customHeight="1">
      <c r="A96" s="1" t="str">
        <f>"Chemistry 2454"</f>
        <v>Chemistry 2454</v>
      </c>
      <c r="B96" t="s">
        <v>321</v>
      </c>
      <c r="C96" t="s">
        <v>3</v>
      </c>
      <c r="D96">
        <v>86.62</v>
      </c>
      <c r="E96" s="2">
        <v>120000</v>
      </c>
      <c r="F96" s="2">
        <v>72000</v>
      </c>
      <c r="G96" t="s">
        <v>322</v>
      </c>
      <c r="H96" t="s">
        <v>323</v>
      </c>
      <c r="I96">
        <v>142.1558</v>
      </c>
    </row>
    <row r="97" spans="1:9" ht="71.25" customHeight="1">
      <c r="A97" s="1" t="str">
        <f>"Chemistry 2463"</f>
        <v>Chemistry 2463</v>
      </c>
      <c r="B97" t="s">
        <v>324</v>
      </c>
      <c r="C97" t="s">
        <v>3</v>
      </c>
      <c r="D97">
        <v>93.89</v>
      </c>
      <c r="E97" s="2">
        <v>45000</v>
      </c>
      <c r="F97" s="2">
        <v>31499.999999999996</v>
      </c>
      <c r="G97" t="s">
        <v>325</v>
      </c>
      <c r="H97" t="s">
        <v>310</v>
      </c>
      <c r="I97">
        <v>198.17599999999999</v>
      </c>
    </row>
    <row r="98" spans="1:9" ht="88.2" customHeight="1">
      <c r="A98" s="1" t="str">
        <f>"Chemistry 2481"</f>
        <v>Chemistry 2481</v>
      </c>
      <c r="B98" t="s">
        <v>326</v>
      </c>
      <c r="C98" t="s">
        <v>3</v>
      </c>
      <c r="D98">
        <v>93.01</v>
      </c>
      <c r="E98" s="2">
        <v>45000</v>
      </c>
      <c r="F98" s="2">
        <v>31499.999999999996</v>
      </c>
      <c r="G98" t="s">
        <v>327</v>
      </c>
      <c r="H98" t="s">
        <v>306</v>
      </c>
      <c r="I98">
        <v>292.10647999999998</v>
      </c>
    </row>
    <row r="99" spans="1:9" ht="45.45" customHeight="1">
      <c r="A99" s="1" t="str">
        <f>"Chemistry 2487"</f>
        <v>Chemistry 2487</v>
      </c>
      <c r="B99" t="s">
        <v>328</v>
      </c>
      <c r="C99" t="s">
        <v>3</v>
      </c>
      <c r="D99">
        <v>81.489999999999995</v>
      </c>
      <c r="E99" s="2">
        <v>90000</v>
      </c>
      <c r="F99" s="2">
        <v>54000</v>
      </c>
      <c r="G99" t="s">
        <v>329</v>
      </c>
      <c r="H99" t="s">
        <v>330</v>
      </c>
      <c r="I99">
        <v>140.18297999999999</v>
      </c>
    </row>
    <row r="100" spans="1:9" ht="71.25" customHeight="1">
      <c r="A100" s="1" t="str">
        <f>"Chemistry 2488"</f>
        <v>Chemistry 2488</v>
      </c>
      <c r="B100" t="s">
        <v>331</v>
      </c>
      <c r="C100" t="s">
        <v>3</v>
      </c>
      <c r="D100">
        <v>86.4</v>
      </c>
      <c r="E100" s="2">
        <v>40000</v>
      </c>
      <c r="F100" s="2">
        <v>24000</v>
      </c>
      <c r="G100" t="s">
        <v>332</v>
      </c>
      <c r="H100" t="s">
        <v>304</v>
      </c>
      <c r="I100">
        <v>219.19676000000001</v>
      </c>
    </row>
    <row r="101" spans="1:9" ht="71.25" customHeight="1">
      <c r="A101" s="1" t="str">
        <f>"Chemistry 2556"</f>
        <v>Chemistry 2556</v>
      </c>
      <c r="B101" t="s">
        <v>339</v>
      </c>
      <c r="C101" t="s">
        <v>3</v>
      </c>
      <c r="D101">
        <v>82.87</v>
      </c>
      <c r="E101" s="2">
        <v>60000</v>
      </c>
      <c r="F101" s="2">
        <v>36000</v>
      </c>
      <c r="G101" t="s">
        <v>340</v>
      </c>
      <c r="H101" t="s">
        <v>20</v>
      </c>
      <c r="I101">
        <v>192.25754000000001</v>
      </c>
    </row>
    <row r="102" spans="1:9" ht="57.3" customHeight="1">
      <c r="A102" s="1" t="str">
        <f>"Chemistry 2557"</f>
        <v>Chemistry 2557</v>
      </c>
      <c r="B102" t="s">
        <v>341</v>
      </c>
      <c r="C102" t="s">
        <v>3</v>
      </c>
      <c r="D102">
        <v>84.32</v>
      </c>
      <c r="E102" s="2">
        <v>60000</v>
      </c>
      <c r="F102" s="2">
        <v>36000</v>
      </c>
      <c r="G102" t="s">
        <v>342</v>
      </c>
      <c r="H102" t="s">
        <v>343</v>
      </c>
      <c r="I102">
        <v>166.19543999999999</v>
      </c>
    </row>
    <row r="103" spans="1:9" ht="71.25" customHeight="1">
      <c r="A103" s="1" t="str">
        <f>"Chemistry 2568"</f>
        <v>Chemistry 2568</v>
      </c>
      <c r="B103" t="s">
        <v>344</v>
      </c>
      <c r="C103" t="s">
        <v>3</v>
      </c>
      <c r="D103">
        <v>84.05</v>
      </c>
      <c r="E103" s="2">
        <v>70000</v>
      </c>
      <c r="F103" s="2">
        <v>42000</v>
      </c>
      <c r="G103" t="s">
        <v>345</v>
      </c>
      <c r="H103" t="s">
        <v>12</v>
      </c>
      <c r="I103">
        <v>225.21628000000001</v>
      </c>
    </row>
    <row r="104" spans="1:9" ht="91.05" customHeight="1">
      <c r="A104" s="1" t="str">
        <f>"Chemistry 2570"</f>
        <v>Chemistry 2570</v>
      </c>
      <c r="B104" t="s">
        <v>346</v>
      </c>
      <c r="C104" t="s">
        <v>3</v>
      </c>
      <c r="D104">
        <v>83.63</v>
      </c>
      <c r="E104" s="2">
        <v>60000</v>
      </c>
      <c r="F104" s="2">
        <v>36000</v>
      </c>
      <c r="G104" t="s">
        <v>347</v>
      </c>
      <c r="H104" t="s">
        <v>336</v>
      </c>
      <c r="I104">
        <v>228.22506000000001</v>
      </c>
    </row>
    <row r="105" spans="1:9" ht="71.25" customHeight="1">
      <c r="A105" s="1" t="str">
        <f>"Chemistry 2589"</f>
        <v>Chemistry 2589</v>
      </c>
      <c r="B105" t="s">
        <v>350</v>
      </c>
      <c r="C105" t="s">
        <v>3</v>
      </c>
      <c r="D105">
        <v>94.89</v>
      </c>
      <c r="E105" s="2">
        <v>45000</v>
      </c>
      <c r="F105" s="2">
        <v>31499.999999999996</v>
      </c>
      <c r="G105" t="s">
        <v>351</v>
      </c>
      <c r="H105" t="s">
        <v>284</v>
      </c>
      <c r="I105">
        <v>193.19924</v>
      </c>
    </row>
    <row r="106" spans="1:9" ht="63.45" customHeight="1">
      <c r="A106" s="1" t="str">
        <f>"Chemistry 2593"</f>
        <v>Chemistry 2593</v>
      </c>
      <c r="B106" t="s">
        <v>352</v>
      </c>
      <c r="C106" t="s">
        <v>3</v>
      </c>
      <c r="D106">
        <v>82.11</v>
      </c>
      <c r="E106" s="2">
        <v>60000</v>
      </c>
      <c r="F106" s="2">
        <v>36000</v>
      </c>
      <c r="G106" t="s">
        <v>353</v>
      </c>
      <c r="H106" t="s">
        <v>354</v>
      </c>
      <c r="I106">
        <v>162.23156</v>
      </c>
    </row>
    <row r="107" spans="1:9" ht="66.75" customHeight="1">
      <c r="A107" s="1" t="str">
        <f>"Chemistry 2594"</f>
        <v>Chemistry 2594</v>
      </c>
      <c r="B107" t="s">
        <v>355</v>
      </c>
      <c r="C107" t="s">
        <v>3</v>
      </c>
      <c r="D107">
        <v>87.55</v>
      </c>
      <c r="E107" s="2">
        <v>60000</v>
      </c>
      <c r="F107" s="2">
        <v>36000</v>
      </c>
      <c r="G107" t="s">
        <v>356</v>
      </c>
      <c r="H107" t="s">
        <v>343</v>
      </c>
      <c r="I107">
        <v>166.19543999999999</v>
      </c>
    </row>
    <row r="108" spans="1:9" ht="91.05" customHeight="1">
      <c r="A108" s="1" t="str">
        <f>"Chemistry 2597"</f>
        <v>Chemistry 2597</v>
      </c>
      <c r="B108" t="s">
        <v>357</v>
      </c>
      <c r="C108" t="s">
        <v>3</v>
      </c>
      <c r="D108">
        <v>89.1</v>
      </c>
      <c r="E108" s="2">
        <v>60000</v>
      </c>
      <c r="F108" s="2">
        <v>36000</v>
      </c>
      <c r="G108" t="s">
        <v>358</v>
      </c>
      <c r="H108" t="s">
        <v>56</v>
      </c>
      <c r="I108">
        <v>210.24799999999999</v>
      </c>
    </row>
    <row r="109" spans="1:9" ht="71.25" customHeight="1">
      <c r="A109" s="1" t="str">
        <f>"Chemistry 2600"</f>
        <v>Chemistry 2600</v>
      </c>
      <c r="B109" t="s">
        <v>359</v>
      </c>
      <c r="C109" t="s">
        <v>3</v>
      </c>
      <c r="D109">
        <v>94.47</v>
      </c>
      <c r="E109" s="2">
        <v>60000</v>
      </c>
      <c r="F109" s="2">
        <v>42000</v>
      </c>
      <c r="G109" t="s">
        <v>360</v>
      </c>
      <c r="H109" t="s">
        <v>335</v>
      </c>
      <c r="I109">
        <v>222.28352000000001</v>
      </c>
    </row>
    <row r="110" spans="1:9" ht="91.05" customHeight="1">
      <c r="A110" s="1" t="str">
        <f>"Chemistry 2605"</f>
        <v>Chemistry 2605</v>
      </c>
      <c r="B110" t="s">
        <v>361</v>
      </c>
      <c r="C110" t="s">
        <v>43</v>
      </c>
      <c r="D110">
        <v>94.17</v>
      </c>
      <c r="E110" s="2">
        <v>60000</v>
      </c>
      <c r="F110" s="2">
        <v>42000</v>
      </c>
      <c r="G110" t="s">
        <v>362</v>
      </c>
      <c r="H110" t="s">
        <v>363</v>
      </c>
      <c r="I110">
        <v>260.72212000000002</v>
      </c>
    </row>
    <row r="111" spans="1:9" ht="91.05" customHeight="1">
      <c r="A111" s="1" t="str">
        <f>"Chemistry 2606"</f>
        <v>Chemistry 2606</v>
      </c>
      <c r="B111" t="s">
        <v>364</v>
      </c>
      <c r="C111" t="s">
        <v>3</v>
      </c>
      <c r="D111">
        <v>93.55</v>
      </c>
      <c r="E111" s="2">
        <v>60000</v>
      </c>
      <c r="F111" s="2">
        <v>42000</v>
      </c>
      <c r="G111" t="s">
        <v>365</v>
      </c>
      <c r="H111" t="s">
        <v>366</v>
      </c>
      <c r="I111">
        <v>242.25164000000001</v>
      </c>
    </row>
    <row r="112" spans="1:9" ht="61.8" customHeight="1">
      <c r="A112" s="1" t="str">
        <f>"Chemistry 2624"</f>
        <v>Chemistry 2624</v>
      </c>
      <c r="B112" t="s">
        <v>367</v>
      </c>
      <c r="C112" t="s">
        <v>3</v>
      </c>
      <c r="D112">
        <v>94.01</v>
      </c>
      <c r="E112" s="2">
        <v>40000</v>
      </c>
      <c r="F112" s="2">
        <v>28000</v>
      </c>
      <c r="G112" t="s">
        <v>368</v>
      </c>
      <c r="H112" t="s">
        <v>263</v>
      </c>
      <c r="I112">
        <v>138.1671</v>
      </c>
    </row>
    <row r="113" spans="1:9" ht="91.5" customHeight="1">
      <c r="A113" s="1" t="str">
        <f>"Chemistry 2628"</f>
        <v>Chemistry 2628</v>
      </c>
      <c r="B113" t="s">
        <v>369</v>
      </c>
      <c r="C113" t="s">
        <v>3</v>
      </c>
      <c r="D113">
        <v>92.31</v>
      </c>
      <c r="E113" s="2">
        <v>35000</v>
      </c>
      <c r="F113" s="2">
        <v>24500</v>
      </c>
      <c r="G113" t="s">
        <v>370</v>
      </c>
      <c r="H113" t="s">
        <v>44</v>
      </c>
      <c r="I113">
        <v>181.18853999999999</v>
      </c>
    </row>
    <row r="114" spans="1:9" ht="71.25" customHeight="1">
      <c r="A114" s="1" t="str">
        <f>"Chemistry 2632"</f>
        <v>Chemistry 2632</v>
      </c>
      <c r="B114" t="s">
        <v>371</v>
      </c>
      <c r="C114" t="s">
        <v>3</v>
      </c>
      <c r="D114">
        <v>94.32</v>
      </c>
      <c r="E114" s="2">
        <v>45000</v>
      </c>
      <c r="F114" s="2">
        <v>31499.999999999996</v>
      </c>
      <c r="G114" t="s">
        <v>372</v>
      </c>
      <c r="H114" t="s">
        <v>373</v>
      </c>
      <c r="I114">
        <v>217.18087</v>
      </c>
    </row>
    <row r="115" spans="1:9" ht="57.3" customHeight="1">
      <c r="A115" s="1" t="str">
        <f>"Chemistry 2646"</f>
        <v>Chemistry 2646</v>
      </c>
      <c r="B115" t="s">
        <v>374</v>
      </c>
      <c r="C115" t="s">
        <v>3</v>
      </c>
      <c r="D115">
        <v>88.74</v>
      </c>
      <c r="E115" s="2">
        <v>60000</v>
      </c>
      <c r="F115" s="2">
        <v>36000</v>
      </c>
      <c r="G115" t="s">
        <v>375</v>
      </c>
      <c r="H115" t="s">
        <v>354</v>
      </c>
      <c r="I115">
        <v>162.23156</v>
      </c>
    </row>
    <row r="116" spans="1:9" ht="79.2" customHeight="1">
      <c r="A116" s="1" t="str">
        <f>"Chemistry 2648"</f>
        <v>Chemistry 2648</v>
      </c>
      <c r="B116" t="s">
        <v>376</v>
      </c>
      <c r="C116" t="s">
        <v>3</v>
      </c>
      <c r="D116">
        <v>92.53</v>
      </c>
      <c r="E116" s="2">
        <v>60000</v>
      </c>
      <c r="F116" s="2">
        <v>42000</v>
      </c>
      <c r="G116" t="s">
        <v>377</v>
      </c>
      <c r="H116" t="s">
        <v>46</v>
      </c>
      <c r="I116">
        <v>178.23095000000001</v>
      </c>
    </row>
    <row r="117" spans="1:9" ht="66.75" customHeight="1">
      <c r="A117" s="1" t="str">
        <f>"Chemistry 2649"</f>
        <v>Chemistry 2649</v>
      </c>
      <c r="B117" t="s">
        <v>378</v>
      </c>
      <c r="C117" t="s">
        <v>3</v>
      </c>
      <c r="D117">
        <v>84.19</v>
      </c>
      <c r="E117" s="2">
        <v>60000</v>
      </c>
      <c r="F117" s="2">
        <v>36000</v>
      </c>
      <c r="G117" t="s">
        <v>379</v>
      </c>
      <c r="H117" t="s">
        <v>380</v>
      </c>
      <c r="I117">
        <v>149.19302999999999</v>
      </c>
    </row>
    <row r="118" spans="1:9" ht="59.55" customHeight="1">
      <c r="A118" s="1" t="str">
        <f>"Chemistry 2667"</f>
        <v>Chemistry 2667</v>
      </c>
      <c r="B118" t="s">
        <v>382</v>
      </c>
      <c r="C118" t="s">
        <v>43</v>
      </c>
      <c r="D118">
        <v>93.42</v>
      </c>
      <c r="E118" s="2">
        <v>60000</v>
      </c>
      <c r="F118" s="2">
        <v>42000</v>
      </c>
      <c r="G118" t="s">
        <v>383</v>
      </c>
      <c r="H118" t="s">
        <v>384</v>
      </c>
      <c r="I118">
        <v>215.69489999999999</v>
      </c>
    </row>
    <row r="119" spans="1:9" ht="76.349999999999994" customHeight="1">
      <c r="A119" s="1" t="str">
        <f>"Chemistry 2673"</f>
        <v>Chemistry 2673</v>
      </c>
      <c r="B119" t="s">
        <v>385</v>
      </c>
      <c r="C119" t="s">
        <v>3</v>
      </c>
      <c r="D119">
        <v>92.08</v>
      </c>
      <c r="E119" s="2">
        <v>120000</v>
      </c>
      <c r="F119" s="2">
        <v>84000</v>
      </c>
      <c r="G119" t="s">
        <v>386</v>
      </c>
      <c r="H119" t="s">
        <v>67</v>
      </c>
      <c r="I119">
        <v>240.34186</v>
      </c>
    </row>
    <row r="120" spans="1:9" ht="55.5" customHeight="1">
      <c r="A120" s="1" t="str">
        <f>"Chemistry 2686"</f>
        <v>Chemistry 2686</v>
      </c>
      <c r="B120" t="s">
        <v>387</v>
      </c>
      <c r="C120" t="s">
        <v>43</v>
      </c>
      <c r="D120">
        <v>83.84</v>
      </c>
      <c r="E120" s="2">
        <v>40000</v>
      </c>
      <c r="F120" s="2">
        <v>24000</v>
      </c>
      <c r="G120" t="s">
        <v>388</v>
      </c>
      <c r="H120" t="s">
        <v>389</v>
      </c>
      <c r="I120">
        <v>160.60146</v>
      </c>
    </row>
    <row r="121" spans="1:9" ht="65.7" customHeight="1">
      <c r="A121" s="1" t="str">
        <f>"Chemistry 2701"</f>
        <v>Chemistry 2701</v>
      </c>
      <c r="B121" t="s">
        <v>391</v>
      </c>
      <c r="C121" t="s">
        <v>3</v>
      </c>
      <c r="D121">
        <v>88.55</v>
      </c>
      <c r="E121" s="2">
        <v>60000</v>
      </c>
      <c r="F121" s="2">
        <v>36000</v>
      </c>
      <c r="G121" t="s">
        <v>392</v>
      </c>
      <c r="H121" t="s">
        <v>216</v>
      </c>
      <c r="I121">
        <v>151.20892000000001</v>
      </c>
    </row>
    <row r="122" spans="1:9" ht="54.45" customHeight="1">
      <c r="A122" s="1" t="str">
        <f>"Chemistry 2748"</f>
        <v>Chemistry 2748</v>
      </c>
      <c r="B122" t="s">
        <v>396</v>
      </c>
      <c r="C122" t="s">
        <v>69</v>
      </c>
      <c r="D122">
        <v>94.19</v>
      </c>
      <c r="E122" s="2">
        <v>55000</v>
      </c>
      <c r="F122" s="2">
        <v>38500</v>
      </c>
      <c r="G122" t="s">
        <v>397</v>
      </c>
      <c r="H122" t="s">
        <v>395</v>
      </c>
      <c r="I122">
        <v>237.16931</v>
      </c>
    </row>
    <row r="123" spans="1:9" ht="59.55" customHeight="1">
      <c r="A123" s="1" t="str">
        <f>"Chemistry 2749"</f>
        <v>Chemistry 2749</v>
      </c>
      <c r="B123" t="s">
        <v>398</v>
      </c>
      <c r="C123" t="s">
        <v>43</v>
      </c>
      <c r="D123">
        <v>92.37</v>
      </c>
      <c r="E123" s="2">
        <v>80000</v>
      </c>
      <c r="F123" s="2">
        <v>56000</v>
      </c>
      <c r="G123" t="s">
        <v>399</v>
      </c>
      <c r="H123" t="s">
        <v>400</v>
      </c>
      <c r="I123">
        <v>161.67233999999999</v>
      </c>
    </row>
    <row r="124" spans="1:9" ht="67.95" customHeight="1">
      <c r="A124" s="1" t="str">
        <f>"Chemistry 2758"</f>
        <v>Chemistry 2758</v>
      </c>
      <c r="B124" t="s">
        <v>401</v>
      </c>
      <c r="C124" t="s">
        <v>3</v>
      </c>
      <c r="D124">
        <v>90.33</v>
      </c>
      <c r="E124" s="2">
        <v>60000</v>
      </c>
      <c r="F124" s="2">
        <v>42000</v>
      </c>
      <c r="G124" t="s">
        <v>402</v>
      </c>
      <c r="H124" t="s">
        <v>403</v>
      </c>
      <c r="I124">
        <v>193.26053999999999</v>
      </c>
    </row>
    <row r="125" spans="1:9" ht="61.8" customHeight="1">
      <c r="A125" s="1" t="str">
        <f>"Chemistry 2760"</f>
        <v>Chemistry 2760</v>
      </c>
      <c r="B125" t="s">
        <v>404</v>
      </c>
      <c r="C125" t="s">
        <v>3</v>
      </c>
      <c r="D125">
        <v>83.92</v>
      </c>
      <c r="E125" s="2">
        <v>60000</v>
      </c>
      <c r="F125" s="2">
        <v>36000</v>
      </c>
      <c r="G125" t="s">
        <v>405</v>
      </c>
      <c r="H125" t="s">
        <v>403</v>
      </c>
      <c r="I125">
        <v>193.26053999999999</v>
      </c>
    </row>
    <row r="126" spans="1:9" ht="70.8" customHeight="1">
      <c r="A126" s="1" t="str">
        <f>"Chemistry 2805"</f>
        <v>Chemistry 2805</v>
      </c>
      <c r="B126" t="s">
        <v>408</v>
      </c>
      <c r="C126" t="s">
        <v>3</v>
      </c>
      <c r="D126">
        <v>94.23</v>
      </c>
      <c r="E126" s="2">
        <v>95000</v>
      </c>
      <c r="F126" s="2">
        <v>66500</v>
      </c>
      <c r="G126" t="s">
        <v>409</v>
      </c>
      <c r="H126" t="s">
        <v>348</v>
      </c>
      <c r="I126">
        <v>226.31528</v>
      </c>
    </row>
    <row r="127" spans="1:9" ht="71.25" customHeight="1">
      <c r="A127" s="1" t="str">
        <f>"Chemistry 2859"</f>
        <v>Chemistry 2859</v>
      </c>
      <c r="B127" t="s">
        <v>412</v>
      </c>
      <c r="C127" t="s">
        <v>3</v>
      </c>
      <c r="D127">
        <v>91.01</v>
      </c>
      <c r="E127" s="2">
        <v>45000</v>
      </c>
      <c r="F127" s="2">
        <v>31499.999999999996</v>
      </c>
      <c r="G127" t="s">
        <v>413</v>
      </c>
      <c r="H127" t="s">
        <v>406</v>
      </c>
      <c r="I127">
        <v>246.22561999999999</v>
      </c>
    </row>
    <row r="128" spans="1:9" ht="83.7" customHeight="1">
      <c r="A128" s="1" t="str">
        <f>"Chemistry 2862"</f>
        <v>Chemistry 2862</v>
      </c>
      <c r="B128" t="s">
        <v>414</v>
      </c>
      <c r="C128" t="s">
        <v>3</v>
      </c>
      <c r="D128">
        <v>91.08</v>
      </c>
      <c r="E128" s="2">
        <v>45000</v>
      </c>
      <c r="F128" s="2">
        <v>31499.999999999996</v>
      </c>
      <c r="G128" t="s">
        <v>415</v>
      </c>
      <c r="H128" t="s">
        <v>407</v>
      </c>
      <c r="I128">
        <v>258.23631999999998</v>
      </c>
    </row>
    <row r="129" spans="1:9" ht="88.8" customHeight="1">
      <c r="A129" s="1" t="str">
        <f>"Chemistry 2863"</f>
        <v>Chemistry 2863</v>
      </c>
      <c r="B129" t="s">
        <v>416</v>
      </c>
      <c r="C129" t="s">
        <v>3</v>
      </c>
      <c r="D129">
        <v>92.33</v>
      </c>
      <c r="E129" s="2">
        <v>45000</v>
      </c>
      <c r="F129" s="2">
        <v>31499.999999999996</v>
      </c>
      <c r="G129" t="s">
        <v>417</v>
      </c>
      <c r="H129" t="s">
        <v>407</v>
      </c>
      <c r="I129">
        <v>258.23631999999998</v>
      </c>
    </row>
    <row r="130" spans="1:9" ht="59.55" customHeight="1">
      <c r="A130" s="1" t="str">
        <f>"Chemistry 2869"</f>
        <v>Chemistry 2869</v>
      </c>
      <c r="B130" t="s">
        <v>418</v>
      </c>
      <c r="C130" t="s">
        <v>43</v>
      </c>
      <c r="D130">
        <v>85.83</v>
      </c>
      <c r="E130" s="2">
        <v>60000</v>
      </c>
      <c r="F130" s="2">
        <v>36000</v>
      </c>
      <c r="G130" t="s">
        <v>419</v>
      </c>
      <c r="H130" t="s">
        <v>420</v>
      </c>
      <c r="I130">
        <v>232.14949999999999</v>
      </c>
    </row>
    <row r="131" spans="1:9" ht="61.8" customHeight="1">
      <c r="A131" s="1" t="str">
        <f>"Chemistry 2904"</f>
        <v>Chemistry 2904</v>
      </c>
      <c r="B131" t="s">
        <v>421</v>
      </c>
      <c r="C131" t="s">
        <v>3</v>
      </c>
      <c r="D131">
        <v>84.63</v>
      </c>
      <c r="E131" s="2">
        <v>70000</v>
      </c>
      <c r="F131" s="2">
        <v>42000</v>
      </c>
      <c r="G131" t="s">
        <v>422</v>
      </c>
      <c r="H131" t="s">
        <v>423</v>
      </c>
      <c r="I131">
        <v>176.25814</v>
      </c>
    </row>
    <row r="132" spans="1:9" ht="67.349999999999994" customHeight="1">
      <c r="A132" s="1" t="str">
        <f>"Chemistry 2907"</f>
        <v>Chemistry 2907</v>
      </c>
      <c r="B132" t="s">
        <v>424</v>
      </c>
      <c r="C132" t="s">
        <v>3</v>
      </c>
      <c r="D132">
        <v>90.1</v>
      </c>
      <c r="E132" s="2">
        <v>40000</v>
      </c>
      <c r="F132" s="2">
        <v>28000</v>
      </c>
      <c r="G132" t="s">
        <v>425</v>
      </c>
      <c r="H132" t="s">
        <v>45</v>
      </c>
      <c r="I132">
        <v>179.21902</v>
      </c>
    </row>
    <row r="133" spans="1:9" ht="71.25" customHeight="1">
      <c r="A133" s="1" t="str">
        <f>"Chemistry 2912"</f>
        <v>Chemistry 2912</v>
      </c>
      <c r="B133" t="s">
        <v>426</v>
      </c>
      <c r="C133" t="s">
        <v>43</v>
      </c>
      <c r="D133">
        <v>94.77</v>
      </c>
      <c r="E133" s="2">
        <v>40000</v>
      </c>
      <c r="F133" s="2">
        <v>28000</v>
      </c>
      <c r="G133" t="s">
        <v>427</v>
      </c>
      <c r="H133" t="s">
        <v>428</v>
      </c>
      <c r="I133">
        <v>256.73187999999999</v>
      </c>
    </row>
    <row r="134" spans="1:9" ht="72.45" customHeight="1">
      <c r="A134" s="1" t="str">
        <f>"Chemistry 2999"</f>
        <v>Chemistry 2999</v>
      </c>
      <c r="B134" t="s">
        <v>429</v>
      </c>
      <c r="C134" t="s">
        <v>43</v>
      </c>
      <c r="D134">
        <v>81.62</v>
      </c>
      <c r="E134" s="2">
        <v>80000</v>
      </c>
      <c r="F134" s="2">
        <v>48000</v>
      </c>
      <c r="G134" t="s">
        <v>430</v>
      </c>
      <c r="H134" t="s">
        <v>431</v>
      </c>
      <c r="I134">
        <v>242.70529999999999</v>
      </c>
    </row>
    <row r="135" spans="1:9" ht="72.45" customHeight="1">
      <c r="A135" s="1" t="str">
        <f>"Chemistry 3010"</f>
        <v>Chemistry 3010</v>
      </c>
      <c r="B135" t="s">
        <v>432</v>
      </c>
      <c r="C135" t="s">
        <v>3</v>
      </c>
      <c r="D135">
        <v>91.63</v>
      </c>
      <c r="E135" s="2">
        <v>75000</v>
      </c>
      <c r="F135" s="2">
        <v>52500</v>
      </c>
      <c r="G135" t="s">
        <v>433</v>
      </c>
      <c r="H135" t="s">
        <v>434</v>
      </c>
      <c r="I135">
        <v>222.20070000000001</v>
      </c>
    </row>
    <row r="136" spans="1:9" ht="65.099999999999994" customHeight="1">
      <c r="A136" s="1" t="str">
        <f>"Chemistry 3066"</f>
        <v>Chemistry 3066</v>
      </c>
      <c r="B136" t="s">
        <v>436</v>
      </c>
      <c r="C136" t="s">
        <v>3</v>
      </c>
      <c r="D136">
        <v>92.17</v>
      </c>
      <c r="E136" s="2">
        <v>80000</v>
      </c>
      <c r="F136" s="2">
        <v>56000</v>
      </c>
      <c r="G136" t="s">
        <v>437</v>
      </c>
      <c r="H136" t="s">
        <v>438</v>
      </c>
      <c r="I136">
        <v>241.31</v>
      </c>
    </row>
    <row r="137" spans="1:9" ht="67.349999999999994" customHeight="1">
      <c r="A137" s="1" t="str">
        <f>"Chemistry 3115"</f>
        <v>Chemistry 3115</v>
      </c>
      <c r="B137" t="s">
        <v>440</v>
      </c>
      <c r="C137" t="s">
        <v>3</v>
      </c>
      <c r="D137">
        <v>92.73</v>
      </c>
      <c r="E137" s="2">
        <v>65000</v>
      </c>
      <c r="F137" s="2">
        <v>45500</v>
      </c>
      <c r="G137" t="s">
        <v>441</v>
      </c>
      <c r="H137" t="s">
        <v>406</v>
      </c>
      <c r="I137">
        <v>246.22561999999999</v>
      </c>
    </row>
    <row r="138" spans="1:9" ht="64.5" customHeight="1">
      <c r="A138" s="1" t="str">
        <f>"Chemistry 3117"</f>
        <v>Chemistry 3117</v>
      </c>
      <c r="B138" t="s">
        <v>442</v>
      </c>
      <c r="C138" t="s">
        <v>3</v>
      </c>
      <c r="D138">
        <v>80.11</v>
      </c>
      <c r="E138" s="2">
        <v>65000</v>
      </c>
      <c r="F138" s="2">
        <v>39000</v>
      </c>
      <c r="G138" t="s">
        <v>443</v>
      </c>
      <c r="H138" t="s">
        <v>381</v>
      </c>
      <c r="I138">
        <v>208.25362999999999</v>
      </c>
    </row>
    <row r="139" spans="1:9" ht="70.8" customHeight="1">
      <c r="A139" s="1" t="str">
        <f>"Chemistry 3134"</f>
        <v>Chemistry 3134</v>
      </c>
      <c r="B139" t="s">
        <v>444</v>
      </c>
      <c r="C139" t="s">
        <v>3</v>
      </c>
      <c r="D139">
        <v>89.49</v>
      </c>
      <c r="E139" s="2">
        <v>40000</v>
      </c>
      <c r="F139" s="2">
        <v>24000</v>
      </c>
      <c r="G139" t="s">
        <v>445</v>
      </c>
      <c r="H139" t="s">
        <v>202</v>
      </c>
      <c r="I139">
        <v>281.10536000000002</v>
      </c>
    </row>
    <row r="140" spans="1:9" ht="47.7" customHeight="1">
      <c r="A140" s="1" t="str">
        <f>"Chemistry 3164"</f>
        <v>Chemistry 3164</v>
      </c>
      <c r="B140" t="s">
        <v>447</v>
      </c>
      <c r="C140" t="s">
        <v>69</v>
      </c>
      <c r="D140">
        <v>90.75</v>
      </c>
      <c r="E140" s="2">
        <v>45000</v>
      </c>
      <c r="F140" s="2">
        <v>31499.999999999996</v>
      </c>
      <c r="G140" t="s">
        <v>448</v>
      </c>
      <c r="H140" t="s">
        <v>449</v>
      </c>
      <c r="I140">
        <v>210.10422</v>
      </c>
    </row>
    <row r="141" spans="1:9" ht="106.2" customHeight="1">
      <c r="A141" s="1" t="str">
        <f>"Chemistry 3182"</f>
        <v>Chemistry 3182</v>
      </c>
      <c r="B141" t="s">
        <v>452</v>
      </c>
      <c r="C141" t="s">
        <v>3</v>
      </c>
      <c r="D141">
        <v>93.45</v>
      </c>
      <c r="E141" s="2">
        <v>70000</v>
      </c>
      <c r="F141" s="2">
        <v>49000</v>
      </c>
      <c r="G141" t="s">
        <v>453</v>
      </c>
      <c r="H141" t="s">
        <v>451</v>
      </c>
      <c r="I141">
        <v>349.42138</v>
      </c>
    </row>
    <row r="142" spans="1:9" ht="66.3" customHeight="1">
      <c r="A142" s="1" t="str">
        <f>"Chemistry 3185"</f>
        <v>Chemistry 3185</v>
      </c>
      <c r="B142" t="s">
        <v>454</v>
      </c>
      <c r="C142" t="s">
        <v>3</v>
      </c>
      <c r="D142">
        <v>82.22</v>
      </c>
      <c r="E142" s="2">
        <v>100000</v>
      </c>
      <c r="F142" s="2">
        <v>60000</v>
      </c>
      <c r="G142" t="s">
        <v>455</v>
      </c>
      <c r="H142" t="s">
        <v>456</v>
      </c>
      <c r="I142">
        <v>227.30004</v>
      </c>
    </row>
    <row r="143" spans="1:9" ht="58.35" customHeight="1">
      <c r="A143" s="1" t="str">
        <f>"Chemistry 3195"</f>
        <v>Chemistry 3195</v>
      </c>
      <c r="B143" t="s">
        <v>457</v>
      </c>
      <c r="C143" t="s">
        <v>3</v>
      </c>
      <c r="D143">
        <v>94.92</v>
      </c>
      <c r="E143" s="2">
        <v>40000</v>
      </c>
      <c r="F143" s="2">
        <v>28000</v>
      </c>
      <c r="G143" t="s">
        <v>458</v>
      </c>
      <c r="H143" t="s">
        <v>269</v>
      </c>
      <c r="I143">
        <v>208.25693999999999</v>
      </c>
    </row>
    <row r="144" spans="1:9" ht="67.95" customHeight="1">
      <c r="A144" s="1" t="str">
        <f>"Chemistry 3201"</f>
        <v>Chemistry 3201</v>
      </c>
      <c r="B144" t="s">
        <v>459</v>
      </c>
      <c r="C144" t="s">
        <v>3</v>
      </c>
      <c r="D144">
        <v>93.39</v>
      </c>
      <c r="E144" s="2">
        <v>70000</v>
      </c>
      <c r="F144" s="2">
        <v>49000</v>
      </c>
      <c r="G144" t="s">
        <v>460</v>
      </c>
      <c r="H144" t="s">
        <v>450</v>
      </c>
      <c r="I144">
        <v>162.1885</v>
      </c>
    </row>
    <row r="145" spans="1:9" ht="61.8" customHeight="1">
      <c r="A145" s="1" t="str">
        <f>"Chemistry 3308"</f>
        <v>Chemistry 3308</v>
      </c>
      <c r="B145" t="s">
        <v>465</v>
      </c>
      <c r="C145" t="s">
        <v>69</v>
      </c>
      <c r="D145">
        <v>92.72</v>
      </c>
      <c r="E145" s="2">
        <v>80000</v>
      </c>
      <c r="F145" s="2">
        <v>56000</v>
      </c>
      <c r="G145" t="s">
        <v>466</v>
      </c>
      <c r="H145" t="s">
        <v>464</v>
      </c>
      <c r="I145">
        <v>233.04331999999999</v>
      </c>
    </row>
    <row r="146" spans="1:9" ht="78.599999999999994" customHeight="1">
      <c r="A146" s="1" t="str">
        <f>"Chemistry 3332"</f>
        <v>Chemistry 3332</v>
      </c>
      <c r="B146" t="s">
        <v>467</v>
      </c>
      <c r="C146" t="s">
        <v>3</v>
      </c>
      <c r="D146">
        <v>85.85</v>
      </c>
      <c r="E146" s="2">
        <v>60000</v>
      </c>
      <c r="F146" s="2">
        <v>36000</v>
      </c>
      <c r="G146" t="s">
        <v>468</v>
      </c>
      <c r="H146" t="s">
        <v>18</v>
      </c>
      <c r="I146">
        <v>208.21387999999999</v>
      </c>
    </row>
    <row r="147" spans="1:9" ht="75.3" customHeight="1">
      <c r="A147" s="1" t="str">
        <f>"Chemistry 3335"</f>
        <v>Chemistry 3335</v>
      </c>
      <c r="B147" t="s">
        <v>469</v>
      </c>
      <c r="C147" t="s">
        <v>3</v>
      </c>
      <c r="D147">
        <v>86.6</v>
      </c>
      <c r="E147" s="2">
        <v>60000</v>
      </c>
      <c r="F147" s="2">
        <v>36000</v>
      </c>
      <c r="G147" t="s">
        <v>470</v>
      </c>
      <c r="H147" t="s">
        <v>236</v>
      </c>
      <c r="I147">
        <v>221.25569999999999</v>
      </c>
    </row>
    <row r="148" spans="1:9" ht="55.5" customHeight="1">
      <c r="A148" s="1" t="str">
        <f>"Chemistry 3341"</f>
        <v>Chemistry 3341</v>
      </c>
      <c r="B148" t="s">
        <v>471</v>
      </c>
      <c r="C148" t="s">
        <v>3</v>
      </c>
      <c r="D148">
        <v>94.95</v>
      </c>
      <c r="E148" s="2">
        <v>65000</v>
      </c>
      <c r="F148" s="2">
        <v>45500</v>
      </c>
      <c r="G148" t="s">
        <v>472</v>
      </c>
      <c r="H148" t="s">
        <v>307</v>
      </c>
      <c r="I148">
        <v>162.1918</v>
      </c>
    </row>
    <row r="149" spans="1:9" ht="52.2" customHeight="1">
      <c r="A149" s="1" t="str">
        <f>"Chemistry 3350"</f>
        <v>Chemistry 3350</v>
      </c>
      <c r="B149" t="s">
        <v>473</v>
      </c>
      <c r="C149" t="s">
        <v>43</v>
      </c>
      <c r="D149">
        <v>86.18</v>
      </c>
      <c r="E149" s="2">
        <v>40000</v>
      </c>
      <c r="F149" s="2">
        <v>24000</v>
      </c>
      <c r="G149" t="s">
        <v>474</v>
      </c>
      <c r="H149" t="s">
        <v>265</v>
      </c>
      <c r="I149">
        <v>215.67995999999999</v>
      </c>
    </row>
    <row r="150" spans="1:9" ht="55.5" customHeight="1">
      <c r="A150" s="1" t="str">
        <f>"Chemistry 3371"</f>
        <v>Chemistry 3371</v>
      </c>
      <c r="B150" t="s">
        <v>475</v>
      </c>
      <c r="C150" t="s">
        <v>3</v>
      </c>
      <c r="D150">
        <v>94.78</v>
      </c>
      <c r="E150" s="2">
        <v>45000</v>
      </c>
      <c r="F150" s="2">
        <v>31499.999999999996</v>
      </c>
      <c r="G150" t="s">
        <v>476</v>
      </c>
      <c r="H150" t="s">
        <v>303</v>
      </c>
      <c r="I150">
        <v>226.07321999999999</v>
      </c>
    </row>
    <row r="151" spans="1:9" ht="70.8" customHeight="1">
      <c r="A151" s="1" t="str">
        <f>"Chemistry 3379"</f>
        <v>Chemistry 3379</v>
      </c>
      <c r="B151" t="s">
        <v>477</v>
      </c>
      <c r="C151" t="s">
        <v>43</v>
      </c>
      <c r="D151">
        <v>83.99</v>
      </c>
      <c r="E151" s="2">
        <v>65000</v>
      </c>
      <c r="F151" s="2">
        <v>39000</v>
      </c>
      <c r="G151" t="s">
        <v>478</v>
      </c>
      <c r="H151" t="s">
        <v>266</v>
      </c>
      <c r="I151">
        <v>229.70653999999999</v>
      </c>
    </row>
    <row r="152" spans="1:9" ht="65.7" customHeight="1">
      <c r="A152" s="1" t="str">
        <f>"Chemistry 3387"</f>
        <v>Chemistry 3387</v>
      </c>
      <c r="B152" t="s">
        <v>479</v>
      </c>
      <c r="C152" t="s">
        <v>69</v>
      </c>
      <c r="D152">
        <v>93.92</v>
      </c>
      <c r="E152" s="2">
        <v>70000</v>
      </c>
      <c r="F152" s="2">
        <v>49000</v>
      </c>
      <c r="G152" t="s">
        <v>480</v>
      </c>
      <c r="H152" t="s">
        <v>463</v>
      </c>
      <c r="I152">
        <v>207.10028</v>
      </c>
    </row>
    <row r="153" spans="1:9" ht="69" customHeight="1">
      <c r="A153" s="1" t="str">
        <f>"Chemistry 3415"</f>
        <v>Chemistry 3415</v>
      </c>
      <c r="B153" t="s">
        <v>482</v>
      </c>
      <c r="C153" t="s">
        <v>3</v>
      </c>
      <c r="D153">
        <v>94.88</v>
      </c>
      <c r="E153" s="2">
        <v>50000</v>
      </c>
      <c r="F153" s="2">
        <v>35000</v>
      </c>
      <c r="G153" t="s">
        <v>483</v>
      </c>
      <c r="H153" t="s">
        <v>184</v>
      </c>
      <c r="I153">
        <v>252.1105</v>
      </c>
    </row>
    <row r="154" spans="1:9" ht="55.5" customHeight="1">
      <c r="A154" s="1" t="str">
        <f>"Chemistry 3434"</f>
        <v>Chemistry 3434</v>
      </c>
      <c r="B154" t="s">
        <v>484</v>
      </c>
      <c r="C154" t="s">
        <v>3</v>
      </c>
      <c r="D154">
        <v>93.47</v>
      </c>
      <c r="E154" s="2">
        <v>40000</v>
      </c>
      <c r="F154" s="2">
        <v>28000</v>
      </c>
      <c r="G154" t="s">
        <v>485</v>
      </c>
      <c r="H154" t="s">
        <v>256</v>
      </c>
      <c r="I154">
        <v>138.1704</v>
      </c>
    </row>
    <row r="155" spans="1:9" ht="55.5" customHeight="1">
      <c r="A155" s="1" t="str">
        <f>"Chemistry 3437"</f>
        <v>Chemistry 3437</v>
      </c>
      <c r="B155" t="s">
        <v>486</v>
      </c>
      <c r="C155" t="s">
        <v>3</v>
      </c>
      <c r="D155">
        <v>90.46</v>
      </c>
      <c r="E155" s="2">
        <v>40000</v>
      </c>
      <c r="F155" s="2">
        <v>28000</v>
      </c>
      <c r="G155" t="s">
        <v>487</v>
      </c>
      <c r="H155" t="s">
        <v>294</v>
      </c>
      <c r="I155">
        <v>150.18109000000001</v>
      </c>
    </row>
    <row r="156" spans="1:9" ht="51.6" customHeight="1">
      <c r="A156" s="1" t="str">
        <f>"Chemistry 3440"</f>
        <v>Chemistry 3440</v>
      </c>
      <c r="B156" t="s">
        <v>488</v>
      </c>
      <c r="C156" t="s">
        <v>3</v>
      </c>
      <c r="D156">
        <v>88.39</v>
      </c>
      <c r="E156" s="2">
        <v>40000</v>
      </c>
      <c r="F156" s="2">
        <v>24000</v>
      </c>
      <c r="G156" t="s">
        <v>489</v>
      </c>
      <c r="H156" t="s">
        <v>256</v>
      </c>
      <c r="I156">
        <v>138.1704</v>
      </c>
    </row>
    <row r="157" spans="1:9" ht="68.55" customHeight="1">
      <c r="A157" s="1" t="str">
        <f>"Chemistry 3452"</f>
        <v>Chemistry 3452</v>
      </c>
      <c r="B157" t="s">
        <v>490</v>
      </c>
      <c r="C157" t="s">
        <v>3</v>
      </c>
      <c r="D157">
        <v>94.07</v>
      </c>
      <c r="E157" s="2">
        <v>60000</v>
      </c>
      <c r="F157" s="2">
        <v>42000</v>
      </c>
      <c r="G157" t="s">
        <v>491</v>
      </c>
      <c r="H157" t="s">
        <v>349</v>
      </c>
      <c r="I157">
        <v>191.18665999999999</v>
      </c>
    </row>
    <row r="158" spans="1:9" ht="47.7" customHeight="1">
      <c r="A158" s="1" t="str">
        <f>"Chemistry 3538"</f>
        <v>Chemistry 3538</v>
      </c>
      <c r="B158" t="s">
        <v>492</v>
      </c>
      <c r="C158" t="s">
        <v>69</v>
      </c>
      <c r="D158">
        <v>94.73</v>
      </c>
      <c r="E158" s="2">
        <v>45000</v>
      </c>
      <c r="F158" s="2">
        <v>31499.999999999996</v>
      </c>
      <c r="G158" t="s">
        <v>493</v>
      </c>
      <c r="H158" t="s">
        <v>494</v>
      </c>
      <c r="I158">
        <v>224.13078999999999</v>
      </c>
    </row>
    <row r="159" spans="1:9" ht="79.2" customHeight="1">
      <c r="A159" s="1" t="str">
        <f>"Chemistry 3539"</f>
        <v>Chemistry 3539</v>
      </c>
      <c r="B159" t="s">
        <v>495</v>
      </c>
      <c r="C159" t="s">
        <v>3</v>
      </c>
      <c r="D159">
        <v>92.43</v>
      </c>
      <c r="E159" s="2">
        <v>65000</v>
      </c>
      <c r="F159" s="2">
        <v>45500</v>
      </c>
      <c r="G159" t="s">
        <v>496</v>
      </c>
      <c r="H159" t="s">
        <v>318</v>
      </c>
      <c r="I159">
        <v>190.24495999999999</v>
      </c>
    </row>
    <row r="160" spans="1:9" ht="69.599999999999994" customHeight="1">
      <c r="A160" s="1" t="str">
        <f>"Chemistry 3559"</f>
        <v>Chemistry 3559</v>
      </c>
      <c r="B160" t="s">
        <v>497</v>
      </c>
      <c r="C160" t="s">
        <v>3</v>
      </c>
      <c r="D160">
        <v>84.51</v>
      </c>
      <c r="E160" s="2">
        <v>45000</v>
      </c>
      <c r="F160" s="2">
        <v>27000</v>
      </c>
      <c r="G160" t="s">
        <v>498</v>
      </c>
      <c r="H160" t="s">
        <v>184</v>
      </c>
      <c r="I160">
        <v>252.11049</v>
      </c>
    </row>
    <row r="161" spans="1:9" ht="92.1" customHeight="1">
      <c r="A161" s="1" t="str">
        <f>"Chemistry 3561"</f>
        <v>Chemistry 3561</v>
      </c>
      <c r="B161" t="s">
        <v>499</v>
      </c>
      <c r="C161" t="s">
        <v>3</v>
      </c>
      <c r="D161">
        <v>89.58</v>
      </c>
      <c r="E161" s="2">
        <v>45000</v>
      </c>
      <c r="F161" s="2">
        <v>27000</v>
      </c>
      <c r="G161" t="s">
        <v>500</v>
      </c>
      <c r="H161" t="s">
        <v>185</v>
      </c>
      <c r="I161">
        <v>241.2124</v>
      </c>
    </row>
    <row r="162" spans="1:9" ht="71.25" customHeight="1">
      <c r="A162" s="1" t="str">
        <f>"Chemistry 3574"</f>
        <v>Chemistry 3574</v>
      </c>
      <c r="B162" t="s">
        <v>501</v>
      </c>
      <c r="C162" t="s">
        <v>3</v>
      </c>
      <c r="D162">
        <v>80.05</v>
      </c>
      <c r="E162" s="2">
        <v>115000</v>
      </c>
      <c r="F162" s="2">
        <v>69000</v>
      </c>
      <c r="G162" t="s">
        <v>502</v>
      </c>
      <c r="H162" t="s">
        <v>503</v>
      </c>
      <c r="I162">
        <v>322.82972000000001</v>
      </c>
    </row>
    <row r="163" spans="1:9" ht="71.25" customHeight="1">
      <c r="A163" s="1" t="str">
        <f>"Chemistry 3609"</f>
        <v>Chemistry 3609</v>
      </c>
      <c r="B163" t="s">
        <v>504</v>
      </c>
      <c r="C163" t="s">
        <v>3</v>
      </c>
      <c r="D163">
        <v>81</v>
      </c>
      <c r="E163" s="2">
        <v>50000</v>
      </c>
      <c r="F163" s="2">
        <v>30000</v>
      </c>
      <c r="G163" t="s">
        <v>505</v>
      </c>
      <c r="H163" t="s">
        <v>210</v>
      </c>
      <c r="I163">
        <v>160.17591999999999</v>
      </c>
    </row>
    <row r="164" spans="1:9" ht="94.95" customHeight="1">
      <c r="A164" s="1" t="str">
        <f>"Chemistry 3680"</f>
        <v>Chemistry 3680</v>
      </c>
      <c r="B164" t="s">
        <v>507</v>
      </c>
      <c r="C164" t="s">
        <v>3</v>
      </c>
      <c r="D164">
        <v>92.06</v>
      </c>
      <c r="E164" s="2">
        <v>60000</v>
      </c>
      <c r="F164" s="2">
        <v>42000</v>
      </c>
      <c r="G164" t="s">
        <v>508</v>
      </c>
      <c r="H164" t="s">
        <v>461</v>
      </c>
      <c r="I164">
        <v>337.38585999999998</v>
      </c>
    </row>
    <row r="165" spans="1:9" ht="105.6" customHeight="1">
      <c r="A165" s="1" t="str">
        <f>"Chemistry 3692"</f>
        <v>Chemistry 3692</v>
      </c>
      <c r="B165" t="s">
        <v>509</v>
      </c>
      <c r="C165" t="s">
        <v>3</v>
      </c>
      <c r="D165">
        <v>94.93</v>
      </c>
      <c r="E165" s="2">
        <v>80000</v>
      </c>
      <c r="F165" s="2">
        <v>56000</v>
      </c>
      <c r="G165" t="s">
        <v>510</v>
      </c>
      <c r="H165" t="s">
        <v>88</v>
      </c>
      <c r="I165">
        <v>308.39100000000002</v>
      </c>
    </row>
    <row r="166" spans="1:9" ht="87" customHeight="1">
      <c r="A166" s="1" t="str">
        <f>"Chemistry 3704"</f>
        <v>Chemistry 3704</v>
      </c>
      <c r="B166" t="s">
        <v>511</v>
      </c>
      <c r="C166" t="s">
        <v>3</v>
      </c>
      <c r="D166">
        <v>81.209999999999994</v>
      </c>
      <c r="E166" s="2">
        <v>115000</v>
      </c>
      <c r="F166" s="2">
        <v>69000</v>
      </c>
      <c r="G166" t="s">
        <v>512</v>
      </c>
      <c r="H166" t="s">
        <v>506</v>
      </c>
      <c r="I166">
        <v>367.28071999999997</v>
      </c>
    </row>
    <row r="167" spans="1:9" ht="71.25" customHeight="1">
      <c r="A167" s="1" t="str">
        <f>"Chemistry 3804"</f>
        <v>Chemistry 3804</v>
      </c>
      <c r="B167" t="s">
        <v>514</v>
      </c>
      <c r="C167" t="s">
        <v>3</v>
      </c>
      <c r="D167">
        <v>93.99</v>
      </c>
      <c r="E167" s="2">
        <v>50000</v>
      </c>
      <c r="F167" s="2">
        <v>35000</v>
      </c>
      <c r="G167" t="s">
        <v>515</v>
      </c>
      <c r="H167" t="s">
        <v>262</v>
      </c>
      <c r="I167">
        <v>163.21961999999999</v>
      </c>
    </row>
    <row r="168" spans="1:9" ht="65.099999999999994" customHeight="1">
      <c r="A168" s="1" t="str">
        <f>"Chemistry 3805"</f>
        <v>Chemistry 3805</v>
      </c>
      <c r="B168" t="s">
        <v>516</v>
      </c>
      <c r="C168" t="s">
        <v>3</v>
      </c>
      <c r="D168">
        <v>93.68</v>
      </c>
      <c r="E168" s="2">
        <v>50000</v>
      </c>
      <c r="F168" s="2">
        <v>35000</v>
      </c>
      <c r="G168" t="s">
        <v>517</v>
      </c>
      <c r="H168" t="s">
        <v>29</v>
      </c>
      <c r="I168">
        <v>177.24619999999999</v>
      </c>
    </row>
    <row r="169" spans="1:9" ht="66.3" customHeight="1">
      <c r="A169" s="1" t="str">
        <f>"Chemistry 3818"</f>
        <v>Chemistry 3818</v>
      </c>
      <c r="B169" t="s">
        <v>518</v>
      </c>
      <c r="C169" t="s">
        <v>3</v>
      </c>
      <c r="D169">
        <v>82.15</v>
      </c>
      <c r="E169" s="2">
        <v>45000</v>
      </c>
      <c r="F169" s="2">
        <v>27000</v>
      </c>
      <c r="G169" t="s">
        <v>519</v>
      </c>
      <c r="H169" t="s">
        <v>201</v>
      </c>
      <c r="I169">
        <v>174.20249000000001</v>
      </c>
    </row>
    <row r="170" spans="1:9" ht="74.7" customHeight="1">
      <c r="A170" s="1" t="str">
        <f>"Chemistry 3824"</f>
        <v>Chemistry 3824</v>
      </c>
      <c r="B170" t="s">
        <v>522</v>
      </c>
      <c r="C170" t="s">
        <v>3</v>
      </c>
      <c r="D170">
        <v>84.45</v>
      </c>
      <c r="E170" s="2">
        <v>35000</v>
      </c>
      <c r="F170" s="2">
        <v>21000</v>
      </c>
      <c r="G170" t="s">
        <v>523</v>
      </c>
      <c r="H170" t="s">
        <v>520</v>
      </c>
      <c r="I170">
        <v>189.22878</v>
      </c>
    </row>
    <row r="171" spans="1:9" ht="67.349999999999994" customHeight="1">
      <c r="A171" s="1" t="str">
        <f>"Chemistry 3829"</f>
        <v>Chemistry 3829</v>
      </c>
      <c r="B171" t="s">
        <v>524</v>
      </c>
      <c r="C171" t="s">
        <v>3</v>
      </c>
      <c r="D171">
        <v>92.84</v>
      </c>
      <c r="E171" s="2">
        <v>35000</v>
      </c>
      <c r="F171" s="2">
        <v>24500</v>
      </c>
      <c r="G171" t="s">
        <v>525</v>
      </c>
      <c r="H171" t="s">
        <v>520</v>
      </c>
      <c r="I171">
        <v>189.22878</v>
      </c>
    </row>
    <row r="172" spans="1:9" ht="63.45" customHeight="1">
      <c r="A172" s="1" t="str">
        <f>"Chemistry 3830"</f>
        <v>Chemistry 3830</v>
      </c>
      <c r="B172" t="s">
        <v>526</v>
      </c>
      <c r="C172" t="s">
        <v>43</v>
      </c>
      <c r="D172">
        <v>87.57</v>
      </c>
      <c r="E172" s="2">
        <v>100000</v>
      </c>
      <c r="F172" s="2">
        <v>60000</v>
      </c>
      <c r="G172" t="s">
        <v>527</v>
      </c>
      <c r="H172" t="s">
        <v>337</v>
      </c>
      <c r="I172">
        <v>282.76585999999998</v>
      </c>
    </row>
    <row r="173" spans="1:9" ht="67.95" customHeight="1">
      <c r="A173" s="1" t="str">
        <f>"Chemistry 3836"</f>
        <v>Chemistry 3836</v>
      </c>
      <c r="B173" t="s">
        <v>528</v>
      </c>
      <c r="C173" t="s">
        <v>87</v>
      </c>
      <c r="D173">
        <v>89.34</v>
      </c>
      <c r="E173" s="2">
        <v>40000</v>
      </c>
      <c r="F173" s="2">
        <v>24000</v>
      </c>
      <c r="G173" t="s">
        <v>529</v>
      </c>
      <c r="H173" t="s">
        <v>530</v>
      </c>
      <c r="I173">
        <v>301.64366000000001</v>
      </c>
    </row>
    <row r="174" spans="1:9" ht="71.25" customHeight="1">
      <c r="A174" s="1" t="str">
        <f>"Chemistry 3861"</f>
        <v>Chemistry 3861</v>
      </c>
      <c r="B174" t="s">
        <v>531</v>
      </c>
      <c r="C174" t="s">
        <v>3</v>
      </c>
      <c r="D174">
        <v>83.64</v>
      </c>
      <c r="E174" s="2">
        <v>115000</v>
      </c>
      <c r="F174" s="2">
        <v>69000</v>
      </c>
      <c r="G174" t="s">
        <v>532</v>
      </c>
      <c r="H174" t="s">
        <v>506</v>
      </c>
      <c r="I174">
        <v>367.28071999999997</v>
      </c>
    </row>
    <row r="175" spans="1:9" ht="68.55" customHeight="1">
      <c r="A175" s="1" t="str">
        <f>"Chemistry 3862"</f>
        <v>Chemistry 3862</v>
      </c>
      <c r="B175" t="s">
        <v>533</v>
      </c>
      <c r="C175" t="s">
        <v>3</v>
      </c>
      <c r="D175">
        <v>84.84</v>
      </c>
      <c r="E175" s="2">
        <v>35000</v>
      </c>
      <c r="F175" s="2">
        <v>21000</v>
      </c>
      <c r="G175" t="s">
        <v>534</v>
      </c>
      <c r="H175" t="s">
        <v>521</v>
      </c>
      <c r="I175">
        <v>163.19149999999999</v>
      </c>
    </row>
    <row r="176" spans="1:9" ht="91.05" customHeight="1">
      <c r="A176" s="1" t="str">
        <f>"Chemistry 3870"</f>
        <v>Chemistry 3870</v>
      </c>
      <c r="B176" t="s">
        <v>536</v>
      </c>
      <c r="C176" t="s">
        <v>3</v>
      </c>
      <c r="D176">
        <v>87.61</v>
      </c>
      <c r="E176" s="2">
        <v>40000</v>
      </c>
      <c r="F176" s="2">
        <v>24000</v>
      </c>
      <c r="G176" t="s">
        <v>537</v>
      </c>
      <c r="H176" t="s">
        <v>538</v>
      </c>
      <c r="I176">
        <v>218.27</v>
      </c>
    </row>
    <row r="177" spans="1:9" ht="64.5" customHeight="1">
      <c r="A177" s="1" t="str">
        <f>"Chemistry 3879"</f>
        <v>Chemistry 3879</v>
      </c>
      <c r="B177" t="s">
        <v>539</v>
      </c>
      <c r="C177" t="s">
        <v>87</v>
      </c>
      <c r="D177">
        <v>85.99</v>
      </c>
      <c r="E177" s="2">
        <v>40000</v>
      </c>
      <c r="F177" s="2">
        <v>24000</v>
      </c>
      <c r="G177" t="s">
        <v>540</v>
      </c>
      <c r="H177" t="s">
        <v>513</v>
      </c>
      <c r="I177">
        <v>316.65499999999997</v>
      </c>
    </row>
    <row r="178" spans="1:9" ht="74.099999999999994" customHeight="1">
      <c r="A178" s="1" t="str">
        <f>"Chemistry 3890"</f>
        <v>Chemistry 3890</v>
      </c>
      <c r="B178" t="s">
        <v>541</v>
      </c>
      <c r="C178" t="s">
        <v>3</v>
      </c>
      <c r="D178">
        <v>86.16</v>
      </c>
      <c r="E178" s="2">
        <v>42500</v>
      </c>
      <c r="F178" s="2">
        <v>25500</v>
      </c>
      <c r="G178" t="s">
        <v>542</v>
      </c>
      <c r="H178" t="s">
        <v>481</v>
      </c>
      <c r="I178">
        <v>151.08985999999999</v>
      </c>
    </row>
    <row r="179" spans="1:9" ht="49.35" customHeight="1">
      <c r="A179" s="1" t="str">
        <f>"Chemistry 3891"</f>
        <v>Chemistry 3891</v>
      </c>
      <c r="B179" t="s">
        <v>543</v>
      </c>
      <c r="C179" t="s">
        <v>3</v>
      </c>
      <c r="D179">
        <v>86.76</v>
      </c>
      <c r="E179" s="2">
        <v>80000</v>
      </c>
      <c r="F179" s="2">
        <v>48000</v>
      </c>
      <c r="G179" t="s">
        <v>544</v>
      </c>
      <c r="H179" t="s">
        <v>410</v>
      </c>
      <c r="I179">
        <v>125.12857</v>
      </c>
    </row>
    <row r="180" spans="1:9" ht="67.349999999999994" customHeight="1">
      <c r="A180" s="1" t="str">
        <f>"Chemistry 3913"</f>
        <v>Chemistry 3913</v>
      </c>
      <c r="B180" t="s">
        <v>546</v>
      </c>
      <c r="C180" t="s">
        <v>3</v>
      </c>
      <c r="D180">
        <v>91.82</v>
      </c>
      <c r="E180" s="2">
        <v>35000</v>
      </c>
      <c r="F180" s="2">
        <v>24500</v>
      </c>
      <c r="G180" t="s">
        <v>547</v>
      </c>
      <c r="H180" t="s">
        <v>535</v>
      </c>
      <c r="I180">
        <v>177.21807999999999</v>
      </c>
    </row>
    <row r="181" spans="1:9" ht="47.7" customHeight="1">
      <c r="A181" s="1" t="str">
        <f>"Chemistry 4006"</f>
        <v>Chemistry 4006</v>
      </c>
      <c r="B181" t="s">
        <v>549</v>
      </c>
      <c r="C181" t="s">
        <v>43</v>
      </c>
      <c r="D181">
        <v>87.23</v>
      </c>
      <c r="E181" s="2">
        <v>55000</v>
      </c>
      <c r="F181" s="2">
        <v>33000</v>
      </c>
      <c r="G181" t="s">
        <v>550</v>
      </c>
      <c r="H181" t="s">
        <v>551</v>
      </c>
      <c r="I181">
        <v>201.57738000000001</v>
      </c>
    </row>
    <row r="182" spans="1:9" ht="83.1" customHeight="1">
      <c r="A182" s="1" t="str">
        <f>"Chemistry 4012"</f>
        <v>Chemistry 4012</v>
      </c>
      <c r="B182" t="s">
        <v>553</v>
      </c>
      <c r="C182" t="s">
        <v>3</v>
      </c>
      <c r="D182">
        <v>94.07</v>
      </c>
      <c r="E182" s="2">
        <v>50000</v>
      </c>
      <c r="F182" s="2">
        <v>35000</v>
      </c>
      <c r="G182" t="s">
        <v>554</v>
      </c>
      <c r="H182" t="s">
        <v>552</v>
      </c>
      <c r="I182">
        <v>210.16188</v>
      </c>
    </row>
    <row r="183" spans="1:9" ht="71.25" customHeight="1">
      <c r="A183" s="1" t="str">
        <f>"Chemistry 4032"</f>
        <v>Chemistry 4032</v>
      </c>
      <c r="B183" t="s">
        <v>556</v>
      </c>
      <c r="C183" t="s">
        <v>3</v>
      </c>
      <c r="D183">
        <v>93.46</v>
      </c>
      <c r="E183" s="2">
        <v>40000</v>
      </c>
      <c r="F183" s="2">
        <v>28000</v>
      </c>
      <c r="G183" t="s">
        <v>557</v>
      </c>
      <c r="H183" t="s">
        <v>538</v>
      </c>
      <c r="I183">
        <v>218.27</v>
      </c>
    </row>
    <row r="184" spans="1:9" ht="94.35" customHeight="1">
      <c r="A184" s="1" t="str">
        <f>"Chemistry 4087"</f>
        <v>Chemistry 4087</v>
      </c>
      <c r="B184" t="s">
        <v>560</v>
      </c>
      <c r="C184" t="s">
        <v>3</v>
      </c>
      <c r="D184">
        <v>94.82</v>
      </c>
      <c r="E184" s="2">
        <v>50000</v>
      </c>
      <c r="F184" s="2">
        <v>35000</v>
      </c>
      <c r="G184" t="s">
        <v>561</v>
      </c>
      <c r="H184" t="s">
        <v>411</v>
      </c>
      <c r="I184">
        <v>248.25291999999999</v>
      </c>
    </row>
    <row r="185" spans="1:9" ht="94.35" customHeight="1">
      <c r="A185" s="1" t="str">
        <f>"Chemistry 4088"</f>
        <v>Chemistry 4088</v>
      </c>
      <c r="B185" t="s">
        <v>562</v>
      </c>
      <c r="C185" t="s">
        <v>3</v>
      </c>
      <c r="D185">
        <v>89.85</v>
      </c>
      <c r="E185" s="2">
        <v>50000</v>
      </c>
      <c r="F185" s="2">
        <v>30000</v>
      </c>
      <c r="G185" t="s">
        <v>563</v>
      </c>
      <c r="H185" t="s">
        <v>552</v>
      </c>
      <c r="I185">
        <v>210.16188</v>
      </c>
    </row>
    <row r="186" spans="1:9" ht="49.35" customHeight="1">
      <c r="A186" s="1" t="str">
        <f>"Chemistry 4093"</f>
        <v>Chemistry 4093</v>
      </c>
      <c r="B186" t="s">
        <v>565</v>
      </c>
      <c r="C186" t="s">
        <v>43</v>
      </c>
      <c r="D186">
        <v>91.66</v>
      </c>
      <c r="E186" s="2">
        <v>50000</v>
      </c>
      <c r="F186" s="2">
        <v>35000</v>
      </c>
      <c r="G186" t="s">
        <v>566</v>
      </c>
      <c r="H186" t="s">
        <v>555</v>
      </c>
      <c r="I186">
        <v>170.59628000000001</v>
      </c>
    </row>
    <row r="187" spans="1:9" ht="71.25" customHeight="1">
      <c r="A187" s="1" t="str">
        <f>"Chemistry 4110"</f>
        <v>Chemistry 4110</v>
      </c>
      <c r="B187" t="s">
        <v>569</v>
      </c>
      <c r="C187" t="s">
        <v>3</v>
      </c>
      <c r="D187">
        <v>94.74</v>
      </c>
      <c r="E187" s="2">
        <v>120000</v>
      </c>
      <c r="F187" s="2">
        <v>84000</v>
      </c>
      <c r="G187" t="s">
        <v>570</v>
      </c>
      <c r="H187" t="s">
        <v>348</v>
      </c>
      <c r="I187">
        <v>226.31527</v>
      </c>
    </row>
    <row r="188" spans="1:9" ht="67.95" customHeight="1">
      <c r="A188" s="1" t="str">
        <f>"Chemistry 4113"</f>
        <v>Chemistry 4113</v>
      </c>
      <c r="B188" t="s">
        <v>571</v>
      </c>
      <c r="C188" t="s">
        <v>3</v>
      </c>
      <c r="D188">
        <v>94.89</v>
      </c>
      <c r="E188" s="2">
        <v>40000</v>
      </c>
      <c r="F188" s="2">
        <v>28000</v>
      </c>
      <c r="G188" t="s">
        <v>572</v>
      </c>
      <c r="H188" t="s">
        <v>573</v>
      </c>
      <c r="I188">
        <v>206.28742</v>
      </c>
    </row>
    <row r="189" spans="1:9" ht="64.5" customHeight="1">
      <c r="A189" s="1" t="str">
        <f>"Chemistry 4120"</f>
        <v>Chemistry 4120</v>
      </c>
      <c r="B189" t="s">
        <v>576</v>
      </c>
      <c r="C189" t="s">
        <v>3</v>
      </c>
      <c r="D189">
        <v>87.6</v>
      </c>
      <c r="E189" s="2">
        <v>40000</v>
      </c>
      <c r="F189" s="2">
        <v>24000</v>
      </c>
      <c r="G189" t="s">
        <v>577</v>
      </c>
      <c r="H189" t="s">
        <v>206</v>
      </c>
      <c r="I189">
        <v>137.18234000000001</v>
      </c>
    </row>
    <row r="190" spans="1:9" ht="52.2" customHeight="1">
      <c r="A190" s="1" t="str">
        <f>"Chemistry 4143"</f>
        <v>Chemistry 4143</v>
      </c>
      <c r="B190" t="s">
        <v>578</v>
      </c>
      <c r="C190" t="s">
        <v>3</v>
      </c>
      <c r="D190">
        <v>92.67</v>
      </c>
      <c r="E190" s="2">
        <v>85000</v>
      </c>
      <c r="F190" s="2">
        <v>59499.999999999993</v>
      </c>
      <c r="G190" t="s">
        <v>579</v>
      </c>
      <c r="H190" t="s">
        <v>446</v>
      </c>
      <c r="I190">
        <v>226.06992</v>
      </c>
    </row>
    <row r="191" spans="1:9" ht="48.3" customHeight="1">
      <c r="A191" s="1" t="str">
        <f>"Chemistry 4185"</f>
        <v>Chemistry 4185</v>
      </c>
      <c r="B191" t="s">
        <v>580</v>
      </c>
      <c r="C191" t="s">
        <v>69</v>
      </c>
      <c r="D191">
        <v>93.04</v>
      </c>
      <c r="E191" s="2">
        <v>55000</v>
      </c>
      <c r="F191" s="2">
        <v>38500</v>
      </c>
      <c r="G191" t="s">
        <v>581</v>
      </c>
      <c r="H191" t="s">
        <v>89</v>
      </c>
      <c r="I191">
        <v>281.19706000000002</v>
      </c>
    </row>
    <row r="192" spans="1:9" ht="64.05" customHeight="1">
      <c r="A192" s="1" t="str">
        <f>"Chemistry 4203"</f>
        <v>Chemistry 4203</v>
      </c>
      <c r="B192" t="s">
        <v>582</v>
      </c>
      <c r="C192" t="s">
        <v>43</v>
      </c>
      <c r="D192">
        <v>93.64</v>
      </c>
      <c r="E192" s="2">
        <v>50000</v>
      </c>
      <c r="F192" s="2">
        <v>35000</v>
      </c>
      <c r="G192" t="s">
        <v>583</v>
      </c>
      <c r="H192" t="s">
        <v>548</v>
      </c>
      <c r="I192">
        <v>165.59646000000001</v>
      </c>
    </row>
    <row r="193" spans="1:9" ht="67.349999999999994" customHeight="1">
      <c r="A193" s="1" t="str">
        <f>"Chemistry 4211"</f>
        <v>Chemistry 4211</v>
      </c>
      <c r="B193" t="s">
        <v>584</v>
      </c>
      <c r="C193" t="s">
        <v>3</v>
      </c>
      <c r="D193">
        <v>90.26</v>
      </c>
      <c r="E193" s="2">
        <v>45000</v>
      </c>
      <c r="F193" s="2">
        <v>31499.999999999996</v>
      </c>
      <c r="G193" t="s">
        <v>585</v>
      </c>
      <c r="H193" t="s">
        <v>224</v>
      </c>
      <c r="I193">
        <v>189.17078000000001</v>
      </c>
    </row>
    <row r="194" spans="1:9" ht="55.5" customHeight="1">
      <c r="A194" s="1" t="str">
        <f>"Chemistry 4228"</f>
        <v>Chemistry 4228</v>
      </c>
      <c r="B194" t="s">
        <v>586</v>
      </c>
      <c r="C194" t="s">
        <v>3</v>
      </c>
      <c r="D194">
        <v>94.06</v>
      </c>
      <c r="E194" s="2">
        <v>70000</v>
      </c>
      <c r="F194" s="2">
        <v>49000</v>
      </c>
      <c r="G194" t="s">
        <v>587</v>
      </c>
      <c r="H194" t="s">
        <v>450</v>
      </c>
      <c r="I194">
        <v>162.1885</v>
      </c>
    </row>
    <row r="195" spans="1:9" ht="78.599999999999994" customHeight="1">
      <c r="A195" s="1" t="str">
        <f>"Chemistry 4259"</f>
        <v>Chemistry 4259</v>
      </c>
      <c r="B195" t="s">
        <v>591</v>
      </c>
      <c r="C195" t="s">
        <v>3</v>
      </c>
      <c r="D195">
        <v>94.35</v>
      </c>
      <c r="E195" s="2">
        <v>55000</v>
      </c>
      <c r="F195" s="2">
        <v>38500</v>
      </c>
      <c r="G195" t="s">
        <v>592</v>
      </c>
      <c r="H195" t="s">
        <v>593</v>
      </c>
      <c r="I195">
        <v>257.00796000000003</v>
      </c>
    </row>
    <row r="196" spans="1:9" ht="75.75" customHeight="1">
      <c r="A196" s="1" t="str">
        <f>"Chemistry 4260"</f>
        <v>Chemistry 4260</v>
      </c>
      <c r="B196" t="s">
        <v>594</v>
      </c>
      <c r="C196" t="s">
        <v>3</v>
      </c>
      <c r="D196">
        <v>90.11</v>
      </c>
      <c r="E196" s="2">
        <v>55000</v>
      </c>
      <c r="F196" s="2">
        <v>38500</v>
      </c>
      <c r="G196" t="s">
        <v>595</v>
      </c>
      <c r="H196" t="s">
        <v>596</v>
      </c>
      <c r="I196">
        <v>251.07937999999999</v>
      </c>
    </row>
    <row r="197" spans="1:9" ht="52.2" customHeight="1">
      <c r="A197" s="1" t="str">
        <f>"Chemistry 4291"</f>
        <v>Chemistry 4291</v>
      </c>
      <c r="B197" t="s">
        <v>597</v>
      </c>
      <c r="C197" t="s">
        <v>3</v>
      </c>
      <c r="D197">
        <v>84.98</v>
      </c>
      <c r="E197" s="2">
        <v>85000</v>
      </c>
      <c r="F197" s="2">
        <v>51000</v>
      </c>
      <c r="G197" t="s">
        <v>598</v>
      </c>
      <c r="H197" t="s">
        <v>599</v>
      </c>
      <c r="I197">
        <v>224.05403999999999</v>
      </c>
    </row>
    <row r="198" spans="1:9" ht="67.349999999999994" customHeight="1">
      <c r="A198" s="1" t="str">
        <f>"Chemistry 4294"</f>
        <v>Chemistry 4294</v>
      </c>
      <c r="B198" t="s">
        <v>600</v>
      </c>
      <c r="C198" t="s">
        <v>3</v>
      </c>
      <c r="D198">
        <v>83.18</v>
      </c>
      <c r="E198" s="2">
        <v>45000</v>
      </c>
      <c r="F198" s="2">
        <v>27000</v>
      </c>
      <c r="G198" t="s">
        <v>601</v>
      </c>
      <c r="H198" t="s">
        <v>602</v>
      </c>
      <c r="I198">
        <v>189.21053000000001</v>
      </c>
    </row>
    <row r="199" spans="1:9" ht="61.8" customHeight="1">
      <c r="A199" s="1" t="str">
        <f>"Chemistry 4299"</f>
        <v>Chemistry 4299</v>
      </c>
      <c r="B199" t="s">
        <v>604</v>
      </c>
      <c r="C199" t="s">
        <v>3</v>
      </c>
      <c r="D199">
        <v>93.75</v>
      </c>
      <c r="E199" s="2">
        <v>55000</v>
      </c>
      <c r="F199" s="2">
        <v>38500</v>
      </c>
      <c r="G199" t="s">
        <v>605</v>
      </c>
      <c r="H199" t="s">
        <v>596</v>
      </c>
      <c r="I199">
        <v>251.07937999999999</v>
      </c>
    </row>
    <row r="200" spans="1:9" ht="62.25" customHeight="1">
      <c r="A200" s="1" t="str">
        <f>"Chemistry 4321"</f>
        <v>Chemistry 4321</v>
      </c>
      <c r="B200" t="s">
        <v>606</v>
      </c>
      <c r="C200" t="s">
        <v>43</v>
      </c>
      <c r="D200">
        <v>94.98</v>
      </c>
      <c r="E200" s="2">
        <v>80000</v>
      </c>
      <c r="F200" s="2">
        <v>56000</v>
      </c>
      <c r="G200" t="s">
        <v>607</v>
      </c>
      <c r="H200" t="s">
        <v>608</v>
      </c>
      <c r="I200">
        <v>211.59701999999999</v>
      </c>
    </row>
    <row r="201" spans="1:9" ht="69" customHeight="1">
      <c r="A201" s="1" t="str">
        <f>"Chemistry 4347"</f>
        <v>Chemistry 4347</v>
      </c>
      <c r="B201" t="s">
        <v>611</v>
      </c>
      <c r="C201" t="s">
        <v>3</v>
      </c>
      <c r="D201">
        <v>94.34</v>
      </c>
      <c r="E201" s="2">
        <v>60000</v>
      </c>
      <c r="F201" s="2">
        <v>42000</v>
      </c>
      <c r="G201" t="s">
        <v>612</v>
      </c>
      <c r="H201" t="s">
        <v>338</v>
      </c>
      <c r="I201">
        <v>247.24992</v>
      </c>
    </row>
    <row r="202" spans="1:9" ht="78.599999999999994" customHeight="1">
      <c r="A202" s="1" t="str">
        <f>"Chemistry 4422"</f>
        <v>Chemistry 4422</v>
      </c>
      <c r="B202" t="s">
        <v>613</v>
      </c>
      <c r="C202" t="s">
        <v>3</v>
      </c>
      <c r="D202">
        <v>90.5</v>
      </c>
      <c r="E202" s="2">
        <v>50000</v>
      </c>
      <c r="F202" s="2">
        <v>35000</v>
      </c>
      <c r="G202" t="s">
        <v>614</v>
      </c>
      <c r="H202" t="s">
        <v>236</v>
      </c>
      <c r="I202">
        <v>221.25569999999999</v>
      </c>
    </row>
    <row r="203" spans="1:9" ht="61.8" customHeight="1">
      <c r="A203" s="1" t="str">
        <f>"Chemistry 4445"</f>
        <v>Chemistry 4445</v>
      </c>
      <c r="B203" t="s">
        <v>616</v>
      </c>
      <c r="C203" t="s">
        <v>69</v>
      </c>
      <c r="D203">
        <v>93.5</v>
      </c>
      <c r="E203" s="2">
        <v>110000</v>
      </c>
      <c r="F203" s="2">
        <v>77000</v>
      </c>
      <c r="G203" t="s">
        <v>617</v>
      </c>
      <c r="H203" t="s">
        <v>618</v>
      </c>
      <c r="I203">
        <v>249.09389999999999</v>
      </c>
    </row>
    <row r="204" spans="1:9" ht="82.5" customHeight="1">
      <c r="A204" s="1" t="str">
        <f>"Chemistry 4450"</f>
        <v>Chemistry 4450</v>
      </c>
      <c r="B204" t="s">
        <v>621</v>
      </c>
      <c r="C204" t="s">
        <v>43</v>
      </c>
      <c r="D204">
        <v>94.36</v>
      </c>
      <c r="E204" s="2">
        <v>80000</v>
      </c>
      <c r="F204" s="2">
        <v>56000</v>
      </c>
      <c r="G204" t="s">
        <v>622</v>
      </c>
      <c r="H204" t="s">
        <v>623</v>
      </c>
      <c r="I204">
        <v>234.07926</v>
      </c>
    </row>
    <row r="205" spans="1:9" ht="75.3" customHeight="1">
      <c r="A205" s="1" t="str">
        <f>"Chemistry 4452"</f>
        <v>Chemistry 4452</v>
      </c>
      <c r="B205" t="s">
        <v>624</v>
      </c>
      <c r="C205" t="s">
        <v>43</v>
      </c>
      <c r="D205">
        <v>94.46</v>
      </c>
      <c r="E205" s="2">
        <v>120000</v>
      </c>
      <c r="F205" s="2">
        <v>84000</v>
      </c>
      <c r="G205" t="s">
        <v>625</v>
      </c>
      <c r="H205" t="s">
        <v>620</v>
      </c>
      <c r="I205">
        <v>223.60442</v>
      </c>
    </row>
    <row r="206" spans="1:9" ht="67.95" customHeight="1">
      <c r="A206" s="1" t="str">
        <f>"Chemistry 4458"</f>
        <v>Chemistry 4458</v>
      </c>
      <c r="B206" t="s">
        <v>626</v>
      </c>
      <c r="C206" t="s">
        <v>43</v>
      </c>
      <c r="D206">
        <v>88.09</v>
      </c>
      <c r="E206" s="2">
        <v>85000</v>
      </c>
      <c r="F206" s="2">
        <v>51000</v>
      </c>
      <c r="G206" t="s">
        <v>627</v>
      </c>
      <c r="H206" t="s">
        <v>628</v>
      </c>
      <c r="I206">
        <v>203.62289999999999</v>
      </c>
    </row>
    <row r="207" spans="1:9" ht="81.45" customHeight="1">
      <c r="A207" s="1" t="str">
        <f>"Chemistry 4493"</f>
        <v>Chemistry 4493</v>
      </c>
      <c r="B207" t="s">
        <v>630</v>
      </c>
      <c r="C207" t="s">
        <v>3</v>
      </c>
      <c r="D207">
        <v>94.95</v>
      </c>
      <c r="E207" s="2">
        <v>50000</v>
      </c>
      <c r="F207" s="2">
        <v>35000</v>
      </c>
      <c r="G207" t="s">
        <v>631</v>
      </c>
      <c r="H207" t="s">
        <v>629</v>
      </c>
      <c r="I207">
        <v>273.2079</v>
      </c>
    </row>
    <row r="208" spans="1:9" ht="63.45" customHeight="1">
      <c r="A208" s="1" t="str">
        <f>"Chemistry 4510"</f>
        <v>Chemistry 4510</v>
      </c>
      <c r="B208" t="s">
        <v>633</v>
      </c>
      <c r="C208" t="s">
        <v>69</v>
      </c>
      <c r="D208">
        <v>91.61</v>
      </c>
      <c r="E208" s="2">
        <v>55000</v>
      </c>
      <c r="F208" s="2">
        <v>38500</v>
      </c>
      <c r="G208" t="s">
        <v>634</v>
      </c>
      <c r="H208" t="s">
        <v>635</v>
      </c>
      <c r="I208">
        <v>261.15096</v>
      </c>
    </row>
    <row r="209" spans="1:9" ht="71.849999999999994" customHeight="1">
      <c r="A209" s="1" t="str">
        <f>"Chemistry 4511"</f>
        <v>Chemistry 4511</v>
      </c>
      <c r="B209" t="s">
        <v>636</v>
      </c>
      <c r="C209" t="s">
        <v>3</v>
      </c>
      <c r="D209">
        <v>87.77</v>
      </c>
      <c r="E209" s="2">
        <v>65000</v>
      </c>
      <c r="F209" s="2">
        <v>39000</v>
      </c>
      <c r="G209" t="s">
        <v>637</v>
      </c>
      <c r="H209" t="s">
        <v>217</v>
      </c>
      <c r="I209">
        <v>165.2355</v>
      </c>
    </row>
    <row r="210" spans="1:9" ht="99.45" customHeight="1">
      <c r="A210" s="1" t="str">
        <f>"Chemistry 4535"</f>
        <v>Chemistry 4535</v>
      </c>
      <c r="B210" t="s">
        <v>638</v>
      </c>
      <c r="C210" t="s">
        <v>3</v>
      </c>
      <c r="D210">
        <v>93.92</v>
      </c>
      <c r="E210" s="2">
        <v>55000</v>
      </c>
      <c r="F210" s="2">
        <v>38500</v>
      </c>
      <c r="G210" t="s">
        <v>639</v>
      </c>
      <c r="H210" t="s">
        <v>632</v>
      </c>
      <c r="I210">
        <v>266.09402</v>
      </c>
    </row>
    <row r="211" spans="1:9" ht="71.849999999999994" customHeight="1">
      <c r="A211" s="1" t="str">
        <f>"Chemistry 4554"</f>
        <v>Chemistry 4554</v>
      </c>
      <c r="B211" t="s">
        <v>640</v>
      </c>
      <c r="C211" t="s">
        <v>43</v>
      </c>
      <c r="D211">
        <v>93.57</v>
      </c>
      <c r="E211" s="2">
        <v>50000</v>
      </c>
      <c r="F211" s="2">
        <v>35000</v>
      </c>
      <c r="G211" t="s">
        <v>641</v>
      </c>
      <c r="H211" t="s">
        <v>559</v>
      </c>
      <c r="I211">
        <v>179.62304</v>
      </c>
    </row>
    <row r="212" spans="1:9" ht="67.349999999999994" customHeight="1">
      <c r="A212" s="1" t="str">
        <f>"Chemistry 4563"</f>
        <v>Chemistry 4563</v>
      </c>
      <c r="B212" t="s">
        <v>642</v>
      </c>
      <c r="C212" t="s">
        <v>43</v>
      </c>
      <c r="D212">
        <v>92.93</v>
      </c>
      <c r="E212" s="2">
        <v>80000</v>
      </c>
      <c r="F212" s="2">
        <v>56000</v>
      </c>
      <c r="G212" t="s">
        <v>643</v>
      </c>
      <c r="H212" t="s">
        <v>644</v>
      </c>
      <c r="I212">
        <v>293.78528</v>
      </c>
    </row>
    <row r="213" spans="1:9" ht="65.099999999999994" customHeight="1">
      <c r="A213" s="1" t="str">
        <f>"Chemistry 4713"</f>
        <v>Chemistry 4713</v>
      </c>
      <c r="B213" t="s">
        <v>646</v>
      </c>
      <c r="C213" t="s">
        <v>3</v>
      </c>
      <c r="D213">
        <v>91.35</v>
      </c>
      <c r="E213" s="2">
        <v>75000</v>
      </c>
      <c r="F213" s="2">
        <v>52500</v>
      </c>
      <c r="G213" t="s">
        <v>647</v>
      </c>
      <c r="H213" t="s">
        <v>610</v>
      </c>
      <c r="I213">
        <v>269.06984</v>
      </c>
    </row>
    <row r="214" spans="1:9" ht="71.25" customHeight="1">
      <c r="A214" s="1" t="str">
        <f>"Chemistry 4722"</f>
        <v>Chemistry 4722</v>
      </c>
      <c r="B214" t="s">
        <v>648</v>
      </c>
      <c r="C214" t="s">
        <v>3</v>
      </c>
      <c r="D214">
        <v>92.96</v>
      </c>
      <c r="E214" s="2">
        <v>70000</v>
      </c>
      <c r="F214" s="2">
        <v>49000</v>
      </c>
      <c r="G214" t="s">
        <v>649</v>
      </c>
      <c r="H214" t="s">
        <v>575</v>
      </c>
      <c r="I214">
        <v>163.17654999999999</v>
      </c>
    </row>
    <row r="215" spans="1:9" ht="64.05" customHeight="1">
      <c r="A215" s="1" t="str">
        <f>"Chemistry 4730"</f>
        <v>Chemistry 4730</v>
      </c>
      <c r="B215" t="s">
        <v>650</v>
      </c>
      <c r="C215" t="s">
        <v>3</v>
      </c>
      <c r="D215">
        <v>92.65</v>
      </c>
      <c r="E215" s="2">
        <v>85000</v>
      </c>
      <c r="F215" s="2">
        <v>59499.999999999993</v>
      </c>
      <c r="G215" t="s">
        <v>651</v>
      </c>
      <c r="H215" t="s">
        <v>589</v>
      </c>
      <c r="I215">
        <v>255.11113</v>
      </c>
    </row>
    <row r="216" spans="1:9" ht="78.599999999999994" customHeight="1">
      <c r="A216" s="1" t="str">
        <f>"Chemistry 4745"</f>
        <v>Chemistry 4745</v>
      </c>
      <c r="B216" t="s">
        <v>652</v>
      </c>
      <c r="C216" t="s">
        <v>3</v>
      </c>
      <c r="D216">
        <v>93.57</v>
      </c>
      <c r="E216" s="2">
        <v>55000</v>
      </c>
      <c r="F216" s="2">
        <v>38500</v>
      </c>
      <c r="G216" t="s">
        <v>653</v>
      </c>
      <c r="H216" t="s">
        <v>202</v>
      </c>
      <c r="I216">
        <v>281.10534999999999</v>
      </c>
    </row>
    <row r="217" spans="1:9" ht="75.75" customHeight="1">
      <c r="A217" s="1" t="str">
        <f>"Chemistry 4763"</f>
        <v>Chemistry 4763</v>
      </c>
      <c r="B217" t="s">
        <v>654</v>
      </c>
      <c r="C217" t="s">
        <v>3</v>
      </c>
      <c r="D217">
        <v>89.59</v>
      </c>
      <c r="E217" s="2">
        <v>60000</v>
      </c>
      <c r="F217" s="2">
        <v>36000</v>
      </c>
      <c r="G217" t="s">
        <v>655</v>
      </c>
      <c r="H217" t="s">
        <v>282</v>
      </c>
      <c r="I217">
        <v>177.19982999999999</v>
      </c>
    </row>
    <row r="218" spans="1:9" ht="75.75" customHeight="1">
      <c r="A218" s="1" t="str">
        <f>"Chemistry 4777"</f>
        <v>Chemistry 4777</v>
      </c>
      <c r="B218" t="s">
        <v>656</v>
      </c>
      <c r="C218" t="s">
        <v>619</v>
      </c>
      <c r="D218">
        <v>88.59</v>
      </c>
      <c r="E218" s="2">
        <v>70000</v>
      </c>
      <c r="F218" s="2">
        <v>42000</v>
      </c>
      <c r="G218" t="s">
        <v>657</v>
      </c>
      <c r="H218" t="s">
        <v>658</v>
      </c>
      <c r="I218">
        <v>214.12212</v>
      </c>
    </row>
    <row r="219" spans="1:9" ht="61.8" customHeight="1">
      <c r="A219" s="1" t="str">
        <f>"Chemistry 4788"</f>
        <v>Chemistry 4788</v>
      </c>
      <c r="B219" t="s">
        <v>659</v>
      </c>
      <c r="C219" t="s">
        <v>43</v>
      </c>
      <c r="D219">
        <v>94</v>
      </c>
      <c r="E219" s="2">
        <v>55000</v>
      </c>
      <c r="F219" s="2">
        <v>38500</v>
      </c>
      <c r="G219" t="s">
        <v>660</v>
      </c>
      <c r="H219" t="s">
        <v>393</v>
      </c>
      <c r="I219">
        <v>203.6842</v>
      </c>
    </row>
    <row r="220" spans="1:9" ht="87" customHeight="1">
      <c r="A220" s="1" t="str">
        <f>"Chemistry 4790"</f>
        <v>Chemistry 4790</v>
      </c>
      <c r="B220" t="s">
        <v>661</v>
      </c>
      <c r="C220" t="s">
        <v>3</v>
      </c>
      <c r="D220">
        <v>92.37</v>
      </c>
      <c r="E220" s="2">
        <v>60000</v>
      </c>
      <c r="F220" s="2">
        <v>42000</v>
      </c>
      <c r="G220" t="s">
        <v>662</v>
      </c>
      <c r="H220" t="s">
        <v>88</v>
      </c>
      <c r="I220">
        <v>308.39100000000002</v>
      </c>
    </row>
    <row r="221" spans="1:9" ht="87" customHeight="1">
      <c r="A221" s="1" t="str">
        <f>"Chemistry 4791"</f>
        <v>Chemistry 4791</v>
      </c>
      <c r="B221" t="s">
        <v>663</v>
      </c>
      <c r="C221" t="s">
        <v>3</v>
      </c>
      <c r="D221">
        <v>82.7</v>
      </c>
      <c r="E221" s="2">
        <v>60000</v>
      </c>
      <c r="F221" s="2">
        <v>36000</v>
      </c>
      <c r="G221" t="s">
        <v>664</v>
      </c>
      <c r="H221" t="s">
        <v>665</v>
      </c>
      <c r="I221">
        <v>342.40722</v>
      </c>
    </row>
    <row r="222" spans="1:9" ht="72.45" customHeight="1">
      <c r="A222" s="1" t="str">
        <f>"Chemistry 4802"</f>
        <v>Chemistry 4802</v>
      </c>
      <c r="B222" t="s">
        <v>666</v>
      </c>
      <c r="C222" t="s">
        <v>3</v>
      </c>
      <c r="D222">
        <v>93.8</v>
      </c>
      <c r="E222" s="2">
        <v>40000</v>
      </c>
      <c r="F222" s="2">
        <v>28000</v>
      </c>
      <c r="G222" t="s">
        <v>667</v>
      </c>
      <c r="H222" t="s">
        <v>603</v>
      </c>
      <c r="I222">
        <v>265.10595999999998</v>
      </c>
    </row>
    <row r="223" spans="1:9" ht="87" customHeight="1">
      <c r="A223" s="1" t="str">
        <f>"Chemistry 4911"</f>
        <v>Chemistry 4911</v>
      </c>
      <c r="B223" t="s">
        <v>669</v>
      </c>
      <c r="C223" t="s">
        <v>3</v>
      </c>
      <c r="D223">
        <v>83.71</v>
      </c>
      <c r="E223" s="2">
        <v>60000</v>
      </c>
      <c r="F223" s="2">
        <v>36000</v>
      </c>
      <c r="G223" t="s">
        <v>670</v>
      </c>
      <c r="H223" t="s">
        <v>88</v>
      </c>
      <c r="I223">
        <v>308.39100000000002</v>
      </c>
    </row>
    <row r="224" spans="1:9" ht="65.099999999999994" customHeight="1">
      <c r="A224" s="1" t="str">
        <f>"Chemistry 4917"</f>
        <v>Chemistry 4917</v>
      </c>
      <c r="B224" t="s">
        <v>671</v>
      </c>
      <c r="C224" t="s">
        <v>69</v>
      </c>
      <c r="D224">
        <v>89.07</v>
      </c>
      <c r="E224" s="2">
        <v>60000</v>
      </c>
      <c r="F224" s="2">
        <v>36000</v>
      </c>
      <c r="G224" t="s">
        <v>672</v>
      </c>
      <c r="H224" t="s">
        <v>668</v>
      </c>
      <c r="I224">
        <v>239.11732000000001</v>
      </c>
    </row>
    <row r="225" spans="1:9" ht="72.45" customHeight="1">
      <c r="A225" s="1" t="str">
        <f>"Chemistry 4927"</f>
        <v>Chemistry 4927</v>
      </c>
      <c r="B225" t="s">
        <v>673</v>
      </c>
      <c r="C225" t="s">
        <v>3</v>
      </c>
      <c r="D225">
        <v>94.68</v>
      </c>
      <c r="E225" s="2">
        <v>40000</v>
      </c>
      <c r="F225" s="2">
        <v>28000</v>
      </c>
      <c r="G225" t="s">
        <v>674</v>
      </c>
      <c r="H225" t="s">
        <v>603</v>
      </c>
      <c r="I225">
        <v>265.10595999999998</v>
      </c>
    </row>
    <row r="226" spans="1:9" ht="67.95" customHeight="1">
      <c r="A226" s="1" t="str">
        <f>"Chemistry 4960"</f>
        <v>Chemistry 4960</v>
      </c>
      <c r="B226" t="s">
        <v>675</v>
      </c>
      <c r="C226" t="s">
        <v>43</v>
      </c>
      <c r="D226">
        <v>90.48</v>
      </c>
      <c r="E226" s="2">
        <v>60000</v>
      </c>
      <c r="F226" s="2">
        <v>42000</v>
      </c>
      <c r="G226" t="s">
        <v>676</v>
      </c>
      <c r="H226" t="s">
        <v>384</v>
      </c>
      <c r="I226">
        <v>215.69489999999999</v>
      </c>
    </row>
    <row r="227" spans="1:9" ht="91.5" customHeight="1">
      <c r="A227" s="1" t="str">
        <f>"Chemistry 4961"</f>
        <v>Chemistry 4961</v>
      </c>
      <c r="B227" t="s">
        <v>677</v>
      </c>
      <c r="C227" t="s">
        <v>3</v>
      </c>
      <c r="D227">
        <v>93.65</v>
      </c>
      <c r="E227" s="2">
        <v>60000</v>
      </c>
      <c r="F227" s="2">
        <v>42000</v>
      </c>
      <c r="G227" t="s">
        <v>678</v>
      </c>
      <c r="H227" t="s">
        <v>97</v>
      </c>
      <c r="I227">
        <v>322.41757999999999</v>
      </c>
    </row>
    <row r="228" spans="1:9" ht="61.8" customHeight="1">
      <c r="A228" s="1" t="str">
        <f>"Chemistry 4973"</f>
        <v>Chemistry 4973</v>
      </c>
      <c r="B228" t="s">
        <v>679</v>
      </c>
      <c r="C228" t="s">
        <v>3</v>
      </c>
      <c r="D228">
        <v>84.47</v>
      </c>
      <c r="E228" s="2">
        <v>60000</v>
      </c>
      <c r="F228" s="2">
        <v>36000</v>
      </c>
      <c r="G228" t="s">
        <v>680</v>
      </c>
      <c r="H228" t="s">
        <v>681</v>
      </c>
      <c r="I228">
        <v>177.17501999999999</v>
      </c>
    </row>
    <row r="229" spans="1:9" ht="71.25" customHeight="1">
      <c r="A229" s="1" t="str">
        <f>"Chemistry 4980"</f>
        <v>Chemistry 4980</v>
      </c>
      <c r="B229" t="s">
        <v>683</v>
      </c>
      <c r="C229" t="s">
        <v>3</v>
      </c>
      <c r="D229">
        <v>93.58</v>
      </c>
      <c r="E229" s="2">
        <v>85000</v>
      </c>
      <c r="F229" s="2">
        <v>59499.999999999993</v>
      </c>
      <c r="G229" t="s">
        <v>684</v>
      </c>
      <c r="H229" t="s">
        <v>568</v>
      </c>
      <c r="I229">
        <v>241.08456000000001</v>
      </c>
    </row>
    <row r="230" spans="1:9" ht="75.75" customHeight="1">
      <c r="A230" s="1" t="str">
        <f>"Chemistry 4990"</f>
        <v>Chemistry 4990</v>
      </c>
      <c r="B230" t="s">
        <v>685</v>
      </c>
      <c r="C230" t="s">
        <v>3</v>
      </c>
      <c r="D230">
        <v>87.18</v>
      </c>
      <c r="E230" s="2">
        <v>40000</v>
      </c>
      <c r="F230" s="2">
        <v>24000</v>
      </c>
      <c r="G230" t="s">
        <v>686</v>
      </c>
      <c r="H230" t="s">
        <v>590</v>
      </c>
      <c r="I230">
        <v>282.10836</v>
      </c>
    </row>
    <row r="231" spans="1:9" ht="61.8" customHeight="1">
      <c r="A231" s="1" t="str">
        <f>"Chemistry 4993"</f>
        <v>Chemistry 4993</v>
      </c>
      <c r="B231" t="s">
        <v>687</v>
      </c>
      <c r="C231" t="s">
        <v>3</v>
      </c>
      <c r="D231">
        <v>89.87</v>
      </c>
      <c r="E231" s="2">
        <v>55000</v>
      </c>
      <c r="F231" s="2">
        <v>33000</v>
      </c>
      <c r="G231" t="s">
        <v>688</v>
      </c>
      <c r="H231" t="s">
        <v>609</v>
      </c>
      <c r="I231">
        <v>283.09642000000002</v>
      </c>
    </row>
    <row r="232" spans="1:9" ht="71.25" customHeight="1">
      <c r="A232" s="1" t="str">
        <f>"Chemistry 5004"</f>
        <v>Chemistry 5004</v>
      </c>
      <c r="B232" t="s">
        <v>689</v>
      </c>
      <c r="C232" t="s">
        <v>43</v>
      </c>
      <c r="D232">
        <v>93.66</v>
      </c>
      <c r="E232" s="2">
        <v>100000</v>
      </c>
      <c r="F232" s="2">
        <v>70000</v>
      </c>
      <c r="G232" t="s">
        <v>690</v>
      </c>
      <c r="H232" t="s">
        <v>691</v>
      </c>
      <c r="I232">
        <v>216.10704000000001</v>
      </c>
    </row>
    <row r="233" spans="1:9" ht="93.3" customHeight="1">
      <c r="A233" s="1" t="str">
        <f>"Chemistry 5037"</f>
        <v>Chemistry 5037</v>
      </c>
      <c r="B233" t="s">
        <v>692</v>
      </c>
      <c r="C233" t="s">
        <v>3</v>
      </c>
      <c r="D233">
        <v>89.37</v>
      </c>
      <c r="E233" s="2">
        <v>115000</v>
      </c>
      <c r="F233" s="2">
        <v>69000</v>
      </c>
      <c r="G233" t="s">
        <v>693</v>
      </c>
      <c r="H233" t="s">
        <v>694</v>
      </c>
      <c r="I233">
        <v>356.38261999999997</v>
      </c>
    </row>
    <row r="234" spans="1:9" ht="68.55" customHeight="1">
      <c r="A234" s="1" t="str">
        <f>"Chemistry 5038"</f>
        <v>Chemistry 5038</v>
      </c>
      <c r="B234" t="s">
        <v>695</v>
      </c>
      <c r="C234" t="s">
        <v>3</v>
      </c>
      <c r="D234">
        <v>89.47</v>
      </c>
      <c r="E234" s="2">
        <v>60000</v>
      </c>
      <c r="F234" s="2">
        <v>36000</v>
      </c>
      <c r="G234" t="s">
        <v>696</v>
      </c>
      <c r="H234" t="s">
        <v>681</v>
      </c>
      <c r="I234">
        <v>177.17501999999999</v>
      </c>
    </row>
    <row r="235" spans="1:9" ht="79.8" customHeight="1">
      <c r="A235" s="1" t="str">
        <f>"Chemistry 5070"</f>
        <v>Chemistry 5070</v>
      </c>
      <c r="B235" t="s">
        <v>697</v>
      </c>
      <c r="C235" t="s">
        <v>43</v>
      </c>
      <c r="D235">
        <v>88.93</v>
      </c>
      <c r="E235" s="2">
        <v>100000</v>
      </c>
      <c r="F235" s="2">
        <v>60000</v>
      </c>
      <c r="G235" t="s">
        <v>698</v>
      </c>
      <c r="H235" t="s">
        <v>682</v>
      </c>
      <c r="I235">
        <v>260.55804000000001</v>
      </c>
    </row>
    <row r="236" spans="1:9" ht="67.349999999999994" customHeight="1">
      <c r="A236" s="1" t="str">
        <f>"Chemistry 5087"</f>
        <v>Chemistry 5087</v>
      </c>
      <c r="B236" t="s">
        <v>699</v>
      </c>
      <c r="C236" t="s">
        <v>3</v>
      </c>
      <c r="D236">
        <v>90.75</v>
      </c>
      <c r="E236" s="2">
        <v>110000</v>
      </c>
      <c r="F236" s="2">
        <v>77000</v>
      </c>
      <c r="G236" t="s">
        <v>700</v>
      </c>
      <c r="H236" t="s">
        <v>260</v>
      </c>
      <c r="I236">
        <v>203.28018</v>
      </c>
    </row>
    <row r="237" spans="1:9" ht="69" customHeight="1">
      <c r="A237" s="1" t="str">
        <f>"Chemistry 5094"</f>
        <v>Chemistry 5094</v>
      </c>
      <c r="B237" t="s">
        <v>701</v>
      </c>
      <c r="C237" t="s">
        <v>43</v>
      </c>
      <c r="D237">
        <v>92.43</v>
      </c>
      <c r="E237" s="2">
        <v>62500</v>
      </c>
      <c r="F237" s="2">
        <v>43750</v>
      </c>
      <c r="G237" t="s">
        <v>702</v>
      </c>
      <c r="H237" t="s">
        <v>435</v>
      </c>
      <c r="I237">
        <v>223.70196000000001</v>
      </c>
    </row>
    <row r="238" spans="1:9" ht="68.55" customHeight="1">
      <c r="A238" s="1" t="str">
        <f>"Chemistry 5110"</f>
        <v>Chemistry 5110</v>
      </c>
      <c r="B238" t="s">
        <v>703</v>
      </c>
      <c r="C238" t="s">
        <v>3</v>
      </c>
      <c r="D238">
        <v>88.13</v>
      </c>
      <c r="E238" s="2">
        <v>130000</v>
      </c>
      <c r="F238" s="2">
        <v>78000</v>
      </c>
      <c r="G238" t="s">
        <v>704</v>
      </c>
      <c r="H238" t="s">
        <v>574</v>
      </c>
      <c r="I238">
        <v>190.24166</v>
      </c>
    </row>
    <row r="239" spans="1:9" ht="75.3" customHeight="1">
      <c r="A239" s="1" t="str">
        <f>"Chemistry 5146"</f>
        <v>Chemistry 5146</v>
      </c>
      <c r="B239" t="s">
        <v>705</v>
      </c>
      <c r="C239" t="s">
        <v>43</v>
      </c>
      <c r="D239">
        <v>88.13</v>
      </c>
      <c r="E239" s="2">
        <v>80000</v>
      </c>
      <c r="F239" s="2">
        <v>48000</v>
      </c>
      <c r="G239" t="s">
        <v>706</v>
      </c>
      <c r="H239" t="s">
        <v>171</v>
      </c>
      <c r="I239">
        <v>215.67666</v>
      </c>
    </row>
    <row r="240" spans="1:9" ht="63.45" customHeight="1">
      <c r="A240" s="1" t="str">
        <f>"Chemistry 5190"</f>
        <v>Chemistry 5190</v>
      </c>
      <c r="B240" t="s">
        <v>707</v>
      </c>
      <c r="C240" t="s">
        <v>3</v>
      </c>
      <c r="D240">
        <v>88.5</v>
      </c>
      <c r="E240" s="2">
        <v>100000</v>
      </c>
      <c r="F240" s="2">
        <v>60000</v>
      </c>
      <c r="G240" t="s">
        <v>708</v>
      </c>
      <c r="H240" t="s">
        <v>348</v>
      </c>
      <c r="I240">
        <v>226.31528</v>
      </c>
    </row>
    <row r="241" spans="1:9" ht="56.7" customHeight="1">
      <c r="A241" s="1" t="str">
        <f>"Chemistry 5195"</f>
        <v>Chemistry 5195</v>
      </c>
      <c r="B241" t="s">
        <v>709</v>
      </c>
      <c r="C241" t="s">
        <v>3</v>
      </c>
      <c r="D241">
        <v>84.2</v>
      </c>
      <c r="E241" s="2">
        <v>110000</v>
      </c>
      <c r="F241" s="2">
        <v>66000</v>
      </c>
      <c r="G241" t="s">
        <v>710</v>
      </c>
      <c r="H241" t="s">
        <v>348</v>
      </c>
      <c r="I241">
        <v>226.31528</v>
      </c>
    </row>
    <row r="242" spans="1:9" ht="70.8" customHeight="1">
      <c r="A242" s="1" t="str">
        <f>"Chemistry 5196"</f>
        <v>Chemistry 5196</v>
      </c>
      <c r="B242" t="s">
        <v>711</v>
      </c>
      <c r="C242" t="s">
        <v>3</v>
      </c>
      <c r="D242">
        <v>90.09</v>
      </c>
      <c r="E242" s="2">
        <v>120000</v>
      </c>
      <c r="F242" s="2">
        <v>84000</v>
      </c>
      <c r="G242" t="s">
        <v>712</v>
      </c>
      <c r="H242" t="s">
        <v>67</v>
      </c>
      <c r="I242">
        <v>240.34186</v>
      </c>
    </row>
    <row r="243" spans="1:9" ht="56.7" customHeight="1">
      <c r="A243" s="1" t="str">
        <f>"Chemistry 5220"</f>
        <v>Chemistry 5220</v>
      </c>
      <c r="B243" t="s">
        <v>713</v>
      </c>
      <c r="C243" t="s">
        <v>3</v>
      </c>
      <c r="D243">
        <v>93.06</v>
      </c>
      <c r="E243" s="2">
        <v>130000</v>
      </c>
      <c r="F243" s="2">
        <v>91000</v>
      </c>
      <c r="G243" t="s">
        <v>714</v>
      </c>
      <c r="H243" t="s">
        <v>715</v>
      </c>
      <c r="I243">
        <v>212.28870000000001</v>
      </c>
    </row>
    <row r="244" spans="1:9" ht="85.95" customHeight="1">
      <c r="A244" s="1" t="str">
        <f>"Chemistry 5228"</f>
        <v>Chemistry 5228</v>
      </c>
      <c r="B244" t="s">
        <v>716</v>
      </c>
      <c r="C244" t="s">
        <v>3</v>
      </c>
      <c r="D244">
        <v>90.65</v>
      </c>
      <c r="E244" s="2">
        <v>110000</v>
      </c>
      <c r="F244" s="2">
        <v>77000</v>
      </c>
      <c r="G244" t="s">
        <v>717</v>
      </c>
      <c r="H244" t="s">
        <v>80</v>
      </c>
      <c r="I244">
        <v>256.34125999999998</v>
      </c>
    </row>
    <row r="245" spans="1:9" ht="68.55" customHeight="1">
      <c r="A245" s="1" t="str">
        <f>"Chemistry 5250"</f>
        <v>Chemistry 5250</v>
      </c>
      <c r="B245" t="s">
        <v>718</v>
      </c>
      <c r="C245" t="s">
        <v>3</v>
      </c>
      <c r="D245">
        <v>92.38</v>
      </c>
      <c r="E245" s="2">
        <v>55000</v>
      </c>
      <c r="F245" s="2">
        <v>38500</v>
      </c>
      <c r="G245" t="s">
        <v>719</v>
      </c>
      <c r="H245" t="s">
        <v>390</v>
      </c>
      <c r="I245">
        <v>219.23982000000001</v>
      </c>
    </row>
    <row r="246" spans="1:9" ht="52.8" customHeight="1">
      <c r="A246" s="1" t="str">
        <f>"Chemistry 5254"</f>
        <v>Chemistry 5254</v>
      </c>
      <c r="B246" t="s">
        <v>720</v>
      </c>
      <c r="C246" t="s">
        <v>3</v>
      </c>
      <c r="D246">
        <v>88</v>
      </c>
      <c r="E246" s="2">
        <v>60000</v>
      </c>
      <c r="F246" s="2">
        <v>36000</v>
      </c>
      <c r="G246" t="s">
        <v>721</v>
      </c>
      <c r="H246" t="s">
        <v>198</v>
      </c>
      <c r="I246">
        <v>188.22908000000001</v>
      </c>
    </row>
    <row r="247" spans="1:9" ht="52.8" customHeight="1">
      <c r="A247" s="1" t="str">
        <f>"Chemistry 5255"</f>
        <v>Chemistry 5255</v>
      </c>
      <c r="B247" t="s">
        <v>722</v>
      </c>
      <c r="C247" t="s">
        <v>3</v>
      </c>
      <c r="D247">
        <v>93.71</v>
      </c>
      <c r="E247" s="2">
        <v>60000</v>
      </c>
      <c r="F247" s="2">
        <v>42000</v>
      </c>
      <c r="G247" t="s">
        <v>723</v>
      </c>
      <c r="H247" t="s">
        <v>305</v>
      </c>
      <c r="I247">
        <v>176.21836999999999</v>
      </c>
    </row>
    <row r="248" spans="1:9" ht="67.349999999999994" customHeight="1">
      <c r="A248" s="1" t="str">
        <f>"Chemistry 5258"</f>
        <v>Chemistry 5258</v>
      </c>
      <c r="B248" t="s">
        <v>724</v>
      </c>
      <c r="C248" t="s">
        <v>3</v>
      </c>
      <c r="D248">
        <v>81.260000000000005</v>
      </c>
      <c r="E248" s="2">
        <v>60000</v>
      </c>
      <c r="F248" s="2">
        <v>36000</v>
      </c>
      <c r="G248" t="s">
        <v>725</v>
      </c>
      <c r="H248" t="s">
        <v>336</v>
      </c>
      <c r="I248">
        <v>228.22506000000001</v>
      </c>
    </row>
    <row r="249" spans="1:9" ht="52.8" customHeight="1">
      <c r="A249" s="1" t="str">
        <f>"Chemistry 5259"</f>
        <v>Chemistry 5259</v>
      </c>
      <c r="B249" t="s">
        <v>726</v>
      </c>
      <c r="C249" t="s">
        <v>3</v>
      </c>
      <c r="D249">
        <v>83.37</v>
      </c>
      <c r="E249" s="2">
        <v>60000</v>
      </c>
      <c r="F249" s="2">
        <v>36000</v>
      </c>
      <c r="G249" t="s">
        <v>727</v>
      </c>
      <c r="H249" t="s">
        <v>336</v>
      </c>
      <c r="I249">
        <v>228.22506000000001</v>
      </c>
    </row>
    <row r="250" spans="1:9" ht="79.8" customHeight="1">
      <c r="A250" s="1" t="str">
        <f>"Chemistry 5261"</f>
        <v>Chemistry 5261</v>
      </c>
      <c r="B250" t="s">
        <v>728</v>
      </c>
      <c r="C250" t="s">
        <v>3</v>
      </c>
      <c r="D250">
        <v>89.1</v>
      </c>
      <c r="E250" s="2">
        <v>130000</v>
      </c>
      <c r="F250" s="2">
        <v>78000</v>
      </c>
      <c r="G250" t="s">
        <v>729</v>
      </c>
      <c r="H250" t="s">
        <v>67</v>
      </c>
      <c r="I250">
        <v>240.34184999999999</v>
      </c>
    </row>
    <row r="251" spans="1:9" ht="68.55" customHeight="1">
      <c r="A251" s="1" t="str">
        <f>"Chemistry 5264"</f>
        <v>Chemistry 5264</v>
      </c>
      <c r="B251" t="s">
        <v>730</v>
      </c>
      <c r="C251" t="s">
        <v>3</v>
      </c>
      <c r="D251">
        <v>80.73</v>
      </c>
      <c r="E251" s="2">
        <v>50000</v>
      </c>
      <c r="F251" s="2">
        <v>30000</v>
      </c>
      <c r="G251" t="s">
        <v>731</v>
      </c>
      <c r="H251" t="s">
        <v>225</v>
      </c>
      <c r="I251">
        <v>203.19736</v>
      </c>
    </row>
    <row r="252" spans="1:9" ht="68.55" customHeight="1">
      <c r="A252" s="1" t="str">
        <f>"Chemistry 5266"</f>
        <v>Chemistry 5266</v>
      </c>
      <c r="B252" t="s">
        <v>732</v>
      </c>
      <c r="C252" t="s">
        <v>3</v>
      </c>
      <c r="D252">
        <v>93.75</v>
      </c>
      <c r="E252" s="2">
        <v>50000</v>
      </c>
      <c r="F252" s="2">
        <v>35000</v>
      </c>
      <c r="G252" t="s">
        <v>733</v>
      </c>
      <c r="H252" t="s">
        <v>333</v>
      </c>
      <c r="I252">
        <v>217.22394</v>
      </c>
    </row>
    <row r="253" spans="1:9" ht="83.1" customHeight="1">
      <c r="A253" s="1" t="str">
        <f>"Chemistry 5270"</f>
        <v>Chemistry 5270</v>
      </c>
      <c r="B253" t="s">
        <v>734</v>
      </c>
      <c r="C253" t="s">
        <v>3</v>
      </c>
      <c r="D253">
        <v>93.36</v>
      </c>
      <c r="E253" s="2">
        <v>55000</v>
      </c>
      <c r="F253" s="2">
        <v>38500</v>
      </c>
      <c r="G253" t="s">
        <v>735</v>
      </c>
      <c r="H253" t="s">
        <v>334</v>
      </c>
      <c r="I253">
        <v>257.21992</v>
      </c>
    </row>
    <row r="254" spans="1:9" ht="75.3" customHeight="1">
      <c r="A254" s="1" t="str">
        <f>"Chemistry 5276"</f>
        <v>Chemistry 5276</v>
      </c>
      <c r="B254" t="s">
        <v>736</v>
      </c>
      <c r="C254" t="s">
        <v>3</v>
      </c>
      <c r="D254">
        <v>88.48</v>
      </c>
      <c r="E254" s="2">
        <v>60000</v>
      </c>
      <c r="F254" s="2">
        <v>36000</v>
      </c>
      <c r="G254" t="s">
        <v>737</v>
      </c>
      <c r="H254" t="s">
        <v>738</v>
      </c>
      <c r="I254">
        <v>216.20294000000001</v>
      </c>
    </row>
    <row r="255" spans="1:9" ht="58.95" customHeight="1">
      <c r="A255" s="1" t="str">
        <f>"Chemistry 5290"</f>
        <v>Chemistry 5290</v>
      </c>
      <c r="B255" t="s">
        <v>739</v>
      </c>
      <c r="C255" t="s">
        <v>3</v>
      </c>
      <c r="D255">
        <v>87.35</v>
      </c>
      <c r="E255" s="2">
        <v>85000</v>
      </c>
      <c r="F255" s="2">
        <v>51000</v>
      </c>
      <c r="G255" t="s">
        <v>740</v>
      </c>
      <c r="H255" t="s">
        <v>567</v>
      </c>
      <c r="I255">
        <v>254.12307999999999</v>
      </c>
    </row>
    <row r="256" spans="1:9" ht="74.7" customHeight="1">
      <c r="A256" s="1" t="str">
        <f>"Chemistry 5310"</f>
        <v>Chemistry 5310</v>
      </c>
      <c r="B256" t="s">
        <v>741</v>
      </c>
      <c r="C256" t="s">
        <v>3</v>
      </c>
      <c r="D256">
        <v>92.68</v>
      </c>
      <c r="E256" s="2">
        <v>85000</v>
      </c>
      <c r="F256" s="2">
        <v>59499.999999999993</v>
      </c>
      <c r="G256" t="s">
        <v>742</v>
      </c>
      <c r="H256" t="s">
        <v>567</v>
      </c>
      <c r="I256">
        <v>254.12307999999999</v>
      </c>
    </row>
    <row r="257" spans="1:9" ht="52.2" customHeight="1">
      <c r="A257" s="1" t="str">
        <f>"Chemistry 5331"</f>
        <v>Chemistry 5331</v>
      </c>
      <c r="B257" t="s">
        <v>743</v>
      </c>
      <c r="C257" t="s">
        <v>3</v>
      </c>
      <c r="D257">
        <v>94.56</v>
      </c>
      <c r="E257" s="2">
        <v>80000</v>
      </c>
      <c r="F257" s="2">
        <v>56000</v>
      </c>
      <c r="G257" t="s">
        <v>744</v>
      </c>
      <c r="H257" t="s">
        <v>558</v>
      </c>
      <c r="I257">
        <v>177.20313999999999</v>
      </c>
    </row>
    <row r="258" spans="1:9" ht="55.5" customHeight="1">
      <c r="A258" s="1" t="str">
        <f>"Chemistry 5338"</f>
        <v>Chemistry 5338</v>
      </c>
      <c r="B258" t="s">
        <v>745</v>
      </c>
      <c r="C258" t="s">
        <v>69</v>
      </c>
      <c r="D258">
        <v>86.53</v>
      </c>
      <c r="E258" s="2">
        <v>65000</v>
      </c>
      <c r="F258" s="2">
        <v>39000</v>
      </c>
      <c r="G258" t="s">
        <v>746</v>
      </c>
      <c r="H258" t="s">
        <v>564</v>
      </c>
      <c r="I258">
        <v>199.05346</v>
      </c>
    </row>
    <row r="259" spans="1:9" ht="55.5" customHeight="1">
      <c r="A259" s="1" t="str">
        <f>"Chemistry 5387"</f>
        <v>Chemistry 5387</v>
      </c>
      <c r="B259" t="s">
        <v>747</v>
      </c>
      <c r="C259" t="s">
        <v>3</v>
      </c>
      <c r="D259">
        <v>94.44</v>
      </c>
      <c r="E259" s="2">
        <v>75000</v>
      </c>
      <c r="F259" s="2">
        <v>52500</v>
      </c>
      <c r="G259" t="s">
        <v>748</v>
      </c>
      <c r="H259" t="s">
        <v>645</v>
      </c>
      <c r="I259">
        <v>231.08974000000001</v>
      </c>
    </row>
    <row r="260" spans="1:9" ht="58.35" customHeight="1">
      <c r="A260" s="1" t="str">
        <f>"Chemistry 5421"</f>
        <v>Chemistry 5421</v>
      </c>
      <c r="B260" t="s">
        <v>749</v>
      </c>
      <c r="C260" t="s">
        <v>3</v>
      </c>
      <c r="D260">
        <v>94.14</v>
      </c>
      <c r="E260" s="2">
        <v>100000</v>
      </c>
      <c r="F260" s="2">
        <v>70000</v>
      </c>
      <c r="G260" t="s">
        <v>750</v>
      </c>
      <c r="H260" t="s">
        <v>125</v>
      </c>
      <c r="I260">
        <v>198.26212000000001</v>
      </c>
    </row>
    <row r="261" spans="1:9" ht="63.45" customHeight="1">
      <c r="A261" s="1" t="str">
        <f>"Chemistry 5422"</f>
        <v>Chemistry 5422</v>
      </c>
      <c r="B261" t="s">
        <v>751</v>
      </c>
      <c r="C261" t="s">
        <v>3</v>
      </c>
      <c r="D261">
        <v>94.28</v>
      </c>
      <c r="E261" s="2">
        <v>100000</v>
      </c>
      <c r="F261" s="2">
        <v>70000</v>
      </c>
      <c r="G261" t="s">
        <v>752</v>
      </c>
      <c r="H261" t="s">
        <v>715</v>
      </c>
      <c r="I261">
        <v>212.28869</v>
      </c>
    </row>
    <row r="262" spans="1:9" ht="55.5" customHeight="1">
      <c r="A262" s="1" t="str">
        <f>"Chemistry 5461"</f>
        <v>Chemistry 5461</v>
      </c>
      <c r="B262" t="s">
        <v>753</v>
      </c>
      <c r="C262" t="s">
        <v>43</v>
      </c>
      <c r="D262">
        <v>87.27</v>
      </c>
      <c r="E262" s="2">
        <v>80000</v>
      </c>
      <c r="F262" s="2">
        <v>48000</v>
      </c>
      <c r="G262" t="s">
        <v>754</v>
      </c>
      <c r="H262" t="s">
        <v>462</v>
      </c>
      <c r="I262">
        <v>201.65338</v>
      </c>
    </row>
    <row r="263" spans="1:9" ht="64.05" customHeight="1">
      <c r="A263" s="1" t="str">
        <f>"Chemistry 5470"</f>
        <v>Chemistry 5470</v>
      </c>
      <c r="B263" t="s">
        <v>755</v>
      </c>
      <c r="C263" t="s">
        <v>43</v>
      </c>
      <c r="D263">
        <v>93.96</v>
      </c>
      <c r="E263" s="2">
        <v>70000</v>
      </c>
      <c r="F263" s="2">
        <v>49000</v>
      </c>
      <c r="G263" t="s">
        <v>756</v>
      </c>
      <c r="H263" t="s">
        <v>588</v>
      </c>
      <c r="I263">
        <v>198.64944</v>
      </c>
    </row>
    <row r="264" spans="1:9" ht="75.75" customHeight="1">
      <c r="A264" s="1" t="str">
        <f>"Chemistry 5474"</f>
        <v>Chemistry 5474</v>
      </c>
      <c r="B264" t="s">
        <v>757</v>
      </c>
      <c r="C264" t="s">
        <v>3</v>
      </c>
      <c r="D264">
        <v>91.03</v>
      </c>
      <c r="E264" s="2">
        <v>80000</v>
      </c>
      <c r="F264" s="2">
        <v>56000</v>
      </c>
      <c r="G264" t="s">
        <v>758</v>
      </c>
      <c r="H264" t="s">
        <v>219</v>
      </c>
      <c r="I264">
        <v>213.2783</v>
      </c>
    </row>
    <row r="265" spans="1:9" ht="74.099999999999994" customHeight="1">
      <c r="A265" s="1" t="str">
        <f>"Chemistry 5488"</f>
        <v>Chemistry 5488</v>
      </c>
      <c r="B265" t="s">
        <v>759</v>
      </c>
      <c r="C265" t="s">
        <v>3</v>
      </c>
      <c r="D265">
        <v>87.53</v>
      </c>
      <c r="E265" s="2">
        <v>50000</v>
      </c>
      <c r="F265" s="2">
        <v>30000</v>
      </c>
      <c r="G265" t="s">
        <v>760</v>
      </c>
      <c r="H265" t="s">
        <v>225</v>
      </c>
      <c r="I265">
        <v>203.19735</v>
      </c>
    </row>
    <row r="266" spans="1:9" ht="75.75" customHeight="1">
      <c r="A266" s="1" t="str">
        <f>"Chemistry 5490"</f>
        <v>Chemistry 5490</v>
      </c>
      <c r="B266" t="s">
        <v>761</v>
      </c>
      <c r="C266" t="s">
        <v>3</v>
      </c>
      <c r="D266">
        <v>91.86</v>
      </c>
      <c r="E266" s="2">
        <v>80000</v>
      </c>
      <c r="F266" s="2">
        <v>56000</v>
      </c>
      <c r="G266" t="s">
        <v>762</v>
      </c>
      <c r="H266" t="s">
        <v>261</v>
      </c>
      <c r="I266">
        <v>214.26635999999999</v>
      </c>
    </row>
    <row r="267" spans="1:9" ht="63.45" customHeight="1">
      <c r="A267" s="1" t="str">
        <f>"Chemistry 5522"</f>
        <v>Chemistry 5522</v>
      </c>
      <c r="B267" t="s">
        <v>763</v>
      </c>
      <c r="C267" t="s">
        <v>3</v>
      </c>
      <c r="D267">
        <v>89.92</v>
      </c>
      <c r="E267" s="2">
        <v>55000</v>
      </c>
      <c r="F267" s="2">
        <v>33000</v>
      </c>
      <c r="G267" t="s">
        <v>764</v>
      </c>
      <c r="H267" t="s">
        <v>198</v>
      </c>
      <c r="I267">
        <v>188.22907000000001</v>
      </c>
    </row>
    <row r="268" spans="1:9" ht="65.7" customHeight="1">
      <c r="A268" s="1" t="str">
        <f>"Chemistry 5543"</f>
        <v>Chemistry 5543</v>
      </c>
      <c r="B268" t="s">
        <v>765</v>
      </c>
      <c r="C268" t="s">
        <v>3</v>
      </c>
      <c r="D268">
        <v>94.47</v>
      </c>
      <c r="E268" s="2">
        <v>45000</v>
      </c>
      <c r="F268" s="2">
        <v>31499.999999999996</v>
      </c>
      <c r="G268" t="s">
        <v>766</v>
      </c>
      <c r="H268" t="s">
        <v>394</v>
      </c>
      <c r="I268">
        <v>244.20974000000001</v>
      </c>
    </row>
    <row r="269" spans="1:9" ht="56.7" customHeight="1">
      <c r="A269" s="1" t="str">
        <f>"Chemistry 5645"</f>
        <v>Chemistry 5645</v>
      </c>
      <c r="B269" t="s">
        <v>767</v>
      </c>
      <c r="C269" t="s">
        <v>3</v>
      </c>
      <c r="D269">
        <v>92.08</v>
      </c>
      <c r="E269" s="2">
        <v>130000</v>
      </c>
      <c r="F269" s="2">
        <v>91000</v>
      </c>
      <c r="G269" t="s">
        <v>768</v>
      </c>
      <c r="H269" t="s">
        <v>715</v>
      </c>
      <c r="I269">
        <v>212.28869</v>
      </c>
    </row>
    <row r="270" spans="1:9" ht="57.3" customHeight="1">
      <c r="A270" s="1" t="str">
        <f>"Chemistry 5682"</f>
        <v>Chemistry 5682</v>
      </c>
      <c r="B270" t="s">
        <v>770</v>
      </c>
      <c r="C270" t="s">
        <v>69</v>
      </c>
      <c r="D270">
        <v>94.17</v>
      </c>
      <c r="E270" s="2">
        <v>60000</v>
      </c>
      <c r="F270" s="2">
        <v>42000</v>
      </c>
      <c r="G270" t="s">
        <v>771</v>
      </c>
      <c r="H270" t="s">
        <v>668</v>
      </c>
      <c r="I270">
        <v>239.11732000000001</v>
      </c>
    </row>
    <row r="271" spans="1:9" ht="90.45" customHeight="1">
      <c r="A271" s="1" t="str">
        <f>"Chemistry 5722"</f>
        <v>Chemistry 5722</v>
      </c>
      <c r="B271" t="s">
        <v>772</v>
      </c>
      <c r="C271" t="s">
        <v>3</v>
      </c>
      <c r="D271">
        <v>93.09</v>
      </c>
      <c r="E271" s="2">
        <v>80000</v>
      </c>
      <c r="F271" s="2">
        <v>56000</v>
      </c>
      <c r="G271" t="s">
        <v>773</v>
      </c>
      <c r="H271" t="s">
        <v>769</v>
      </c>
      <c r="I271">
        <v>217.24217999999999</v>
      </c>
    </row>
    <row r="272" spans="1:9" ht="69.599999999999994" customHeight="1">
      <c r="A272" s="1" t="str">
        <f>"Chemistry 5724"</f>
        <v>Chemistry 5724</v>
      </c>
      <c r="B272" t="s">
        <v>774</v>
      </c>
      <c r="C272" t="s">
        <v>3</v>
      </c>
      <c r="D272">
        <v>80.19</v>
      </c>
      <c r="E272" s="2">
        <v>100000</v>
      </c>
      <c r="F272" s="2">
        <v>60000</v>
      </c>
      <c r="G272" t="s">
        <v>775</v>
      </c>
      <c r="H272" t="s">
        <v>776</v>
      </c>
      <c r="I272">
        <v>243.29776000000001</v>
      </c>
    </row>
    <row r="273" spans="1:9" ht="94.35" customHeight="1">
      <c r="A273" s="1" t="str">
        <f>"Chemistry 5739"</f>
        <v>Chemistry 5739</v>
      </c>
      <c r="B273" t="s">
        <v>777</v>
      </c>
      <c r="C273" t="s">
        <v>43</v>
      </c>
      <c r="D273">
        <v>87.86</v>
      </c>
      <c r="E273" s="2">
        <v>160000</v>
      </c>
      <c r="F273" s="2">
        <v>96000</v>
      </c>
      <c r="G273" t="s">
        <v>778</v>
      </c>
      <c r="H273" t="s">
        <v>779</v>
      </c>
      <c r="I273">
        <v>339.81716999999998</v>
      </c>
    </row>
    <row r="274" spans="1:9" ht="68.55" customHeight="1">
      <c r="A274" s="1" t="str">
        <f>"Chemistry 5786"</f>
        <v>Chemistry 5786</v>
      </c>
      <c r="B274" t="s">
        <v>781</v>
      </c>
      <c r="C274" t="s">
        <v>43</v>
      </c>
      <c r="D274">
        <v>90.68</v>
      </c>
      <c r="E274" s="2">
        <v>85000</v>
      </c>
      <c r="F274" s="2">
        <v>59499.999999999993</v>
      </c>
      <c r="G274" t="s">
        <v>782</v>
      </c>
      <c r="H274" t="s">
        <v>74</v>
      </c>
      <c r="I274">
        <v>190.6705</v>
      </c>
    </row>
    <row r="275" spans="1:9" ht="66.75" customHeight="1">
      <c r="A275" s="1" t="str">
        <f>"Chemistry 5798"</f>
        <v>Chemistry 5798</v>
      </c>
      <c r="B275" t="s">
        <v>783</v>
      </c>
      <c r="C275" t="s">
        <v>43</v>
      </c>
      <c r="D275">
        <v>92.03</v>
      </c>
      <c r="E275" s="2">
        <v>85000</v>
      </c>
      <c r="F275" s="2">
        <v>59499.999999999993</v>
      </c>
      <c r="G275" t="s">
        <v>784</v>
      </c>
      <c r="H275" t="s">
        <v>545</v>
      </c>
      <c r="I275">
        <v>191.65855999999999</v>
      </c>
    </row>
    <row r="276" spans="1:9" ht="95.55" customHeight="1">
      <c r="A276" s="1" t="str">
        <f>"Chemistry 5820"</f>
        <v>Chemistry 5820</v>
      </c>
      <c r="B276" t="s">
        <v>785</v>
      </c>
      <c r="C276" t="s">
        <v>43</v>
      </c>
      <c r="D276">
        <v>91.35</v>
      </c>
      <c r="E276" s="2">
        <v>70000</v>
      </c>
      <c r="F276" s="2">
        <v>49000</v>
      </c>
      <c r="G276" t="s">
        <v>786</v>
      </c>
      <c r="H276" t="s">
        <v>787</v>
      </c>
      <c r="I276">
        <v>227.66584</v>
      </c>
    </row>
    <row r="277" spans="1:9" ht="106.2" customHeight="1">
      <c r="A277" s="1" t="str">
        <f>"Chemistry 5821"</f>
        <v>Chemistry 5821</v>
      </c>
      <c r="B277" t="s">
        <v>788</v>
      </c>
      <c r="C277" t="s">
        <v>43</v>
      </c>
      <c r="D277">
        <v>83.95</v>
      </c>
      <c r="E277" s="2">
        <v>70000</v>
      </c>
      <c r="F277" s="2">
        <v>42000</v>
      </c>
      <c r="G277" t="s">
        <v>789</v>
      </c>
      <c r="H277" t="s">
        <v>787</v>
      </c>
      <c r="I277">
        <v>227.66584</v>
      </c>
    </row>
    <row r="278" spans="1:9" ht="83.1" customHeight="1">
      <c r="A278" s="1" t="str">
        <f>"Chemistry 5823"</f>
        <v>Chemistry 5823</v>
      </c>
      <c r="B278" t="s">
        <v>790</v>
      </c>
      <c r="C278" t="s">
        <v>43</v>
      </c>
      <c r="D278">
        <v>87.86</v>
      </c>
      <c r="E278" s="2">
        <v>85000</v>
      </c>
      <c r="F278" s="2">
        <v>51000</v>
      </c>
      <c r="G278" t="s">
        <v>791</v>
      </c>
      <c r="H278" t="s">
        <v>780</v>
      </c>
      <c r="I278">
        <v>268.71776</v>
      </c>
    </row>
    <row r="279" spans="1:9" ht="76.349999999999994" customHeight="1">
      <c r="A279" s="1" t="str">
        <f>"Chemistry 5911"</f>
        <v>Chemistry 5911</v>
      </c>
      <c r="B279" t="s">
        <v>792</v>
      </c>
      <c r="C279" t="s">
        <v>615</v>
      </c>
      <c r="D279">
        <v>90.44</v>
      </c>
      <c r="E279" s="2">
        <v>50000</v>
      </c>
      <c r="F279" s="2">
        <v>35000</v>
      </c>
      <c r="G279" t="s">
        <v>793</v>
      </c>
      <c r="H279" t="s">
        <v>794</v>
      </c>
      <c r="I279">
        <v>203.10579000000001</v>
      </c>
    </row>
    <row r="280" spans="1:9" ht="97.2" customHeight="1">
      <c r="A280" s="1" t="str">
        <f>"Chemistry 5996"</f>
        <v>Chemistry 5996</v>
      </c>
      <c r="B280" t="s">
        <v>795</v>
      </c>
      <c r="C280" t="s">
        <v>69</v>
      </c>
      <c r="D280">
        <v>87.47</v>
      </c>
      <c r="E280" s="2">
        <v>70000</v>
      </c>
      <c r="F280" s="2">
        <v>42000</v>
      </c>
      <c r="G280" t="s">
        <v>796</v>
      </c>
      <c r="H280" t="s">
        <v>203</v>
      </c>
      <c r="I280">
        <v>213.08</v>
      </c>
    </row>
    <row r="281" spans="1:9" ht="92.7" customHeight="1">
      <c r="A281" s="1" t="str">
        <f>"Chemistry 6010"</f>
        <v>Chemistry 6010</v>
      </c>
      <c r="B281" t="s">
        <v>797</v>
      </c>
      <c r="C281" t="s">
        <v>69</v>
      </c>
      <c r="D281">
        <v>89.34</v>
      </c>
      <c r="E281" s="2">
        <v>70000</v>
      </c>
      <c r="F281" s="2">
        <v>42000</v>
      </c>
      <c r="G281" t="s">
        <v>798</v>
      </c>
      <c r="H281" t="s">
        <v>799</v>
      </c>
      <c r="I281">
        <v>213.08</v>
      </c>
    </row>
    <row r="282" spans="1:9" ht="94.35" customHeight="1">
      <c r="A282" s="1" t="str">
        <f>"Chemistry 6032"</f>
        <v>Chemistry 6032</v>
      </c>
      <c r="B282" t="s">
        <v>800</v>
      </c>
      <c r="C282" t="s">
        <v>43</v>
      </c>
      <c r="D282">
        <v>92.68</v>
      </c>
      <c r="E282" s="2">
        <v>70000</v>
      </c>
      <c r="F282" s="2">
        <v>49000</v>
      </c>
      <c r="G282" t="s">
        <v>801</v>
      </c>
      <c r="H282" t="s">
        <v>802</v>
      </c>
      <c r="I282">
        <v>253.73</v>
      </c>
    </row>
    <row r="283" spans="1:9" ht="69.599999999999994" customHeight="1">
      <c r="A283" s="1" t="str">
        <f>"Chemistry 6060"</f>
        <v>Chemistry 6060</v>
      </c>
      <c r="B283" t="s">
        <v>803</v>
      </c>
      <c r="C283" t="s">
        <v>43</v>
      </c>
      <c r="D283">
        <v>88.66</v>
      </c>
      <c r="E283" s="2">
        <v>95000</v>
      </c>
      <c r="F283" s="2">
        <v>57000</v>
      </c>
      <c r="G283" t="s">
        <v>804</v>
      </c>
      <c r="H283" t="s">
        <v>805</v>
      </c>
      <c r="I283">
        <v>243.71</v>
      </c>
    </row>
    <row r="284" spans="1:9" ht="80.25" customHeight="1">
      <c r="A284" s="1" t="str">
        <f>"Chemistry 6103"</f>
        <v>Chemistry 6103</v>
      </c>
      <c r="B284" t="s">
        <v>807</v>
      </c>
      <c r="C284" t="s">
        <v>619</v>
      </c>
      <c r="D284">
        <v>94.59</v>
      </c>
      <c r="E284" s="2">
        <v>50000</v>
      </c>
      <c r="F284" s="2">
        <v>35000</v>
      </c>
      <c r="G284" t="s">
        <v>808</v>
      </c>
      <c r="H284" t="s">
        <v>809</v>
      </c>
      <c r="I284">
        <v>194.12</v>
      </c>
    </row>
    <row r="285" spans="1:9" ht="90.45" customHeight="1">
      <c r="A285" s="1" t="str">
        <f>"Chemistry 6117"</f>
        <v>Chemistry 6117</v>
      </c>
      <c r="B285" t="s">
        <v>810</v>
      </c>
      <c r="C285" t="s">
        <v>3</v>
      </c>
      <c r="D285">
        <v>93.52</v>
      </c>
      <c r="E285" s="2">
        <v>67500</v>
      </c>
      <c r="F285" s="2">
        <v>47250</v>
      </c>
      <c r="G285" t="s">
        <v>811</v>
      </c>
      <c r="H285" t="s">
        <v>189</v>
      </c>
      <c r="I285">
        <v>218.21</v>
      </c>
    </row>
    <row r="286" spans="1:9" ht="74.7" customHeight="1">
      <c r="A286" s="1" t="str">
        <f>"Chemistry 6149"</f>
        <v>Chemistry 6149</v>
      </c>
      <c r="B286" t="s">
        <v>812</v>
      </c>
      <c r="C286" t="s">
        <v>3</v>
      </c>
      <c r="D286">
        <v>83.77</v>
      </c>
      <c r="E286" s="2">
        <v>70000</v>
      </c>
      <c r="F286" s="2">
        <v>42000</v>
      </c>
      <c r="G286" t="s">
        <v>813</v>
      </c>
      <c r="H286" t="s">
        <v>439</v>
      </c>
      <c r="I286">
        <v>212.67</v>
      </c>
    </row>
    <row r="287" spans="1:9" ht="78" customHeight="1">
      <c r="A287" s="1" t="str">
        <f>"Chemistry 6150"</f>
        <v>Chemistry 6150</v>
      </c>
      <c r="B287" t="s">
        <v>814</v>
      </c>
      <c r="C287" t="s">
        <v>3</v>
      </c>
      <c r="D287">
        <v>90.56</v>
      </c>
      <c r="E287" s="2">
        <v>70000</v>
      </c>
      <c r="F287" s="2">
        <v>49000</v>
      </c>
      <c r="G287" t="s">
        <v>815</v>
      </c>
      <c r="H287" t="s">
        <v>439</v>
      </c>
      <c r="I287">
        <v>212.67</v>
      </c>
    </row>
    <row r="288" spans="1:9" ht="106.2" customHeight="1">
      <c r="A288" s="1" t="str">
        <f>"Chemistry 6176"</f>
        <v>Chemistry 6176</v>
      </c>
      <c r="B288" t="s">
        <v>816</v>
      </c>
      <c r="C288" t="s">
        <v>3</v>
      </c>
      <c r="D288">
        <v>94.46</v>
      </c>
      <c r="E288" s="2">
        <v>80000</v>
      </c>
      <c r="F288" s="2">
        <v>56000</v>
      </c>
      <c r="G288" t="s">
        <v>817</v>
      </c>
      <c r="H288" t="s">
        <v>264</v>
      </c>
      <c r="I288">
        <v>317.38</v>
      </c>
    </row>
    <row r="289" spans="1:9" ht="74.099999999999994" customHeight="1">
      <c r="A289" s="1" t="str">
        <f>"Chemistry 6189"</f>
        <v>Chemistry 6189</v>
      </c>
      <c r="B289" t="s">
        <v>818</v>
      </c>
      <c r="C289" t="s">
        <v>43</v>
      </c>
      <c r="D289">
        <v>87.9</v>
      </c>
      <c r="E289" s="2">
        <v>45000</v>
      </c>
      <c r="F289" s="2">
        <v>27000</v>
      </c>
      <c r="G289" t="s">
        <v>819</v>
      </c>
      <c r="H289" t="s">
        <v>806</v>
      </c>
      <c r="I289">
        <v>219.71</v>
      </c>
    </row>
    <row r="290" spans="1:9" ht="106.2" customHeight="1">
      <c r="A290" s="1" t="str">
        <f>"Chemistry 6215"</f>
        <v>Chemistry 6215</v>
      </c>
      <c r="B290" t="s">
        <v>820</v>
      </c>
      <c r="C290" t="s">
        <v>3</v>
      </c>
      <c r="D290">
        <v>92.51</v>
      </c>
      <c r="E290" s="2">
        <v>65000</v>
      </c>
      <c r="F290" s="2">
        <v>45500</v>
      </c>
      <c r="G290" t="s">
        <v>821</v>
      </c>
      <c r="H290" t="s">
        <v>188</v>
      </c>
      <c r="I290">
        <v>206.17</v>
      </c>
    </row>
    <row r="291" spans="1:9" ht="70.8" customHeight="1">
      <c r="A291" s="1" t="str">
        <f>"Chemistry 6258"</f>
        <v>Chemistry 6258</v>
      </c>
      <c r="B291" t="s">
        <v>822</v>
      </c>
      <c r="C291" t="s">
        <v>43</v>
      </c>
      <c r="D291">
        <v>87.91</v>
      </c>
      <c r="E291" s="2">
        <v>100000</v>
      </c>
      <c r="F291" s="2">
        <v>60000</v>
      </c>
      <c r="G291" t="s">
        <v>823</v>
      </c>
      <c r="H291" t="s">
        <v>824</v>
      </c>
      <c r="I291">
        <v>164.63</v>
      </c>
    </row>
    <row r="292" spans="1:9" ht="92.1" customHeight="1">
      <c r="A292" s="1" t="str">
        <f>"Chemistry 6269"</f>
        <v>Chemistry 6269</v>
      </c>
      <c r="B292" t="s">
        <v>826</v>
      </c>
      <c r="C292" t="s">
        <v>43</v>
      </c>
      <c r="D292">
        <v>91.19</v>
      </c>
      <c r="E292" s="2">
        <v>110000</v>
      </c>
      <c r="F292" s="2">
        <v>77000</v>
      </c>
      <c r="G292" t="s">
        <v>827</v>
      </c>
      <c r="H292" t="s">
        <v>825</v>
      </c>
      <c r="I292">
        <v>252.74</v>
      </c>
    </row>
    <row r="293" spans="1:9" ht="65.7" customHeight="1">
      <c r="A293" s="1" t="str">
        <f>"Chemistry 6279"</f>
        <v>Chemistry 6279</v>
      </c>
      <c r="B293" t="s">
        <v>828</v>
      </c>
      <c r="C293" t="s">
        <v>3</v>
      </c>
      <c r="D293">
        <v>87.58</v>
      </c>
      <c r="E293" s="2">
        <v>80000</v>
      </c>
      <c r="F293" s="2">
        <v>48000</v>
      </c>
      <c r="G293" t="s">
        <v>829</v>
      </c>
      <c r="H293" t="s">
        <v>25</v>
      </c>
      <c r="I293">
        <v>166.22</v>
      </c>
    </row>
    <row r="294" spans="1:9" ht="85.95" customHeight="1">
      <c r="A294" s="1" t="str">
        <f>"Chemistry 6302"</f>
        <v>Chemistry 6302</v>
      </c>
      <c r="B294" t="s">
        <v>831</v>
      </c>
      <c r="C294" t="s">
        <v>3</v>
      </c>
      <c r="D294">
        <v>94.92</v>
      </c>
      <c r="E294" s="2">
        <v>120000</v>
      </c>
      <c r="F294" s="2">
        <v>84000</v>
      </c>
      <c r="G294" t="s">
        <v>832</v>
      </c>
      <c r="H294" t="s">
        <v>25</v>
      </c>
      <c r="I294">
        <v>166.22</v>
      </c>
    </row>
    <row r="295" spans="1:9" ht="78" customHeight="1">
      <c r="A295" s="1" t="str">
        <f>"Chemistry 6321"</f>
        <v>Chemistry 6321</v>
      </c>
      <c r="B295" t="s">
        <v>833</v>
      </c>
      <c r="C295" t="s">
        <v>43</v>
      </c>
      <c r="D295">
        <v>87.23</v>
      </c>
      <c r="E295" s="2">
        <v>90000</v>
      </c>
      <c r="F295" s="2">
        <v>54000</v>
      </c>
      <c r="G295" t="s">
        <v>834</v>
      </c>
      <c r="H295" t="s">
        <v>830</v>
      </c>
      <c r="I295">
        <v>185.65</v>
      </c>
    </row>
  </sheetData>
  <autoFilter ref="A1:I295" xr:uid="{AE693319-E62E-44B7-B5E2-A616A0BF525E}"/>
  <phoneticPr fontId="2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みずき</dc:creator>
  <cp:lastModifiedBy>Toshihiro Watanabe 渡辺俊博_KISHIDA</cp:lastModifiedBy>
  <dcterms:created xsi:type="dcterms:W3CDTF">2025-06-24T01:48:57Z</dcterms:created>
  <dcterms:modified xsi:type="dcterms:W3CDTF">2025-06-24T22:13:58Z</dcterms:modified>
</cp:coreProperties>
</file>